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002 Лютий\"/>
    </mc:Choice>
  </mc:AlternateContent>
  <bookViews>
    <workbookView xWindow="0" yWindow="0" windowWidth="28800" windowHeight="11580" firstSheet="2" activeTab="2"/>
  </bookViews>
  <sheets>
    <sheet name="Додаток 1" sheetId="10" state="hidden" r:id="rId1"/>
    <sheet name="додаток 2" sheetId="1" state="hidden" r:id="rId2"/>
    <sheet name="Лист1" sheetId="12" r:id="rId3"/>
    <sheet name="Лист2" sheetId="13" r:id="rId4"/>
  </sheets>
  <definedNames>
    <definedName name="_xlnm.Print_Titles" localSheetId="1">'додаток 2'!$14:$14</definedName>
    <definedName name="_xlnm.Print_Area" localSheetId="2">Лист1!$A$1:$R$91</definedName>
  </definedNames>
  <calcPr calcId="162913"/>
</workbook>
</file>

<file path=xl/calcChain.xml><?xml version="1.0" encoding="utf-8"?>
<calcChain xmlns="http://schemas.openxmlformats.org/spreadsheetml/2006/main">
  <c r="H62" i="12" l="1"/>
  <c r="F62" i="12"/>
  <c r="F51" i="12" s="1"/>
  <c r="F50" i="12" s="1"/>
  <c r="F24" i="12"/>
  <c r="E24" i="12" s="1"/>
  <c r="F27" i="12"/>
  <c r="E27" i="12" s="1"/>
  <c r="R27" i="12" s="1"/>
  <c r="F44" i="12"/>
  <c r="E44" i="12" s="1"/>
  <c r="I44" i="12"/>
  <c r="I17" i="12" s="1"/>
  <c r="I16" i="12" s="1"/>
  <c r="I88" i="12" s="1"/>
  <c r="I92" i="12" s="1"/>
  <c r="H44" i="12"/>
  <c r="H17" i="12" s="1"/>
  <c r="K48" i="12"/>
  <c r="J48" i="12"/>
  <c r="F43" i="12"/>
  <c r="E43" i="12" s="1"/>
  <c r="R43" i="12" s="1"/>
  <c r="H51" i="12"/>
  <c r="H50" i="12"/>
  <c r="K63" i="12"/>
  <c r="J63" i="12" s="1"/>
  <c r="R63" i="12" s="1"/>
  <c r="K24" i="12"/>
  <c r="J24" i="12" s="1"/>
  <c r="K25" i="12"/>
  <c r="K26" i="12"/>
  <c r="K27" i="12"/>
  <c r="K29" i="12"/>
  <c r="K30" i="12"/>
  <c r="K32" i="12"/>
  <c r="K33" i="12"/>
  <c r="K34" i="12"/>
  <c r="K35" i="12"/>
  <c r="K36" i="12"/>
  <c r="K37" i="12"/>
  <c r="K38" i="12"/>
  <c r="K39" i="12"/>
  <c r="K40" i="12"/>
  <c r="K41" i="12"/>
  <c r="K42" i="12"/>
  <c r="K43" i="12"/>
  <c r="K45" i="12"/>
  <c r="K46" i="12"/>
  <c r="J46" i="12"/>
  <c r="K47" i="12"/>
  <c r="J47" i="12"/>
  <c r="E48" i="12"/>
  <c r="R48" i="12" s="1"/>
  <c r="K49" i="12"/>
  <c r="J49" i="12"/>
  <c r="E49" i="12"/>
  <c r="R49" i="12"/>
  <c r="E83" i="12"/>
  <c r="R83" i="12" s="1"/>
  <c r="K83" i="12"/>
  <c r="K84" i="12"/>
  <c r="K86" i="12"/>
  <c r="K87" i="12"/>
  <c r="K62" i="12"/>
  <c r="J62" i="12"/>
  <c r="J34" i="12"/>
  <c r="J35" i="12"/>
  <c r="J36" i="12"/>
  <c r="R36" i="12" s="1"/>
  <c r="J37" i="12"/>
  <c r="J38" i="12"/>
  <c r="J39" i="12"/>
  <c r="R39" i="12" s="1"/>
  <c r="E34" i="12"/>
  <c r="R34" i="12" s="1"/>
  <c r="E35" i="12"/>
  <c r="R35" i="12"/>
  <c r="E36" i="12"/>
  <c r="E37" i="12"/>
  <c r="R37" i="12" s="1"/>
  <c r="E38" i="12"/>
  <c r="R38" i="12" s="1"/>
  <c r="E39" i="12"/>
  <c r="E86" i="12"/>
  <c r="R86" i="12" s="1"/>
  <c r="J26" i="12"/>
  <c r="E26" i="12"/>
  <c r="R26" i="12" s="1"/>
  <c r="L44" i="12"/>
  <c r="L17" i="12" s="1"/>
  <c r="L16" i="12" s="1"/>
  <c r="E25" i="12"/>
  <c r="R25" i="12" s="1"/>
  <c r="J25" i="12"/>
  <c r="J27" i="12"/>
  <c r="E29" i="12"/>
  <c r="J29" i="12"/>
  <c r="R29" i="12" s="1"/>
  <c r="E30" i="12"/>
  <c r="J30" i="12"/>
  <c r="E32" i="12"/>
  <c r="J32" i="12"/>
  <c r="R32" i="12"/>
  <c r="E33" i="12"/>
  <c r="J33" i="12"/>
  <c r="R33" i="12" s="1"/>
  <c r="E40" i="12"/>
  <c r="R40" i="12" s="1"/>
  <c r="J40" i="12"/>
  <c r="J43" i="12"/>
  <c r="M44" i="12"/>
  <c r="E46" i="12"/>
  <c r="E47" i="12"/>
  <c r="R47" i="12"/>
  <c r="E45" i="12"/>
  <c r="L45" i="12"/>
  <c r="L84" i="12"/>
  <c r="J84" i="12" s="1"/>
  <c r="R84" i="12" s="1"/>
  <c r="F86" i="12"/>
  <c r="F85" i="12" s="1"/>
  <c r="J86" i="12"/>
  <c r="J87" i="12"/>
  <c r="R87" i="12" s="1"/>
  <c r="I51" i="12"/>
  <c r="I50" i="12"/>
  <c r="I85" i="12"/>
  <c r="M28" i="12"/>
  <c r="J28" i="12"/>
  <c r="M31" i="12"/>
  <c r="M85" i="12"/>
  <c r="N28" i="12"/>
  <c r="N17" i="12" s="1"/>
  <c r="N16" i="12" s="1"/>
  <c r="N88" i="12" s="1"/>
  <c r="N31" i="12"/>
  <c r="N44" i="12"/>
  <c r="N51" i="12"/>
  <c r="N50" i="12"/>
  <c r="N85" i="12"/>
  <c r="O28" i="12"/>
  <c r="O31" i="12"/>
  <c r="K31" i="12"/>
  <c r="K44" i="12"/>
  <c r="J44" i="12" s="1"/>
  <c r="O51" i="12"/>
  <c r="O50" i="12"/>
  <c r="K50" i="12"/>
  <c r="O85" i="12"/>
  <c r="K85" i="12"/>
  <c r="H85" i="12"/>
  <c r="G44" i="12"/>
  <c r="G17" i="12" s="1"/>
  <c r="G85" i="12"/>
  <c r="E84" i="12"/>
  <c r="Q88" i="12"/>
  <c r="P85" i="12"/>
  <c r="J83" i="12"/>
  <c r="P51" i="12"/>
  <c r="P50" i="12"/>
  <c r="Q51" i="12"/>
  <c r="J42" i="12"/>
  <c r="E42" i="12"/>
  <c r="R42" i="12" s="1"/>
  <c r="J41" i="12"/>
  <c r="R41" i="12" s="1"/>
  <c r="P31" i="12"/>
  <c r="J31" i="12"/>
  <c r="I31" i="12"/>
  <c r="H31" i="12"/>
  <c r="G31" i="12"/>
  <c r="E31" i="12"/>
  <c r="R31" i="12" s="1"/>
  <c r="P28" i="12"/>
  <c r="P17" i="12"/>
  <c r="P16" i="12" s="1"/>
  <c r="P88" i="12" s="1"/>
  <c r="I28" i="12"/>
  <c r="H28" i="12"/>
  <c r="G28" i="12"/>
  <c r="F28" i="12"/>
  <c r="E23" i="12"/>
  <c r="E22" i="12"/>
  <c r="E21" i="12"/>
  <c r="P20" i="12"/>
  <c r="J20" i="12" s="1"/>
  <c r="R20" i="12" s="1"/>
  <c r="F20" i="12"/>
  <c r="F18" i="12" s="1"/>
  <c r="E18" i="12" s="1"/>
  <c r="E19" i="12"/>
  <c r="R19" i="12"/>
  <c r="D17" i="12"/>
  <c r="D16" i="12" s="1"/>
  <c r="N89" i="12"/>
  <c r="O89" i="12"/>
  <c r="P89" i="12"/>
  <c r="D15" i="1"/>
  <c r="G15" i="1"/>
  <c r="H15" i="1"/>
  <c r="H57" i="1" s="1"/>
  <c r="I15" i="1"/>
  <c r="K15" i="1"/>
  <c r="L15" i="1"/>
  <c r="C16" i="1"/>
  <c r="C15" i="1"/>
  <c r="E16" i="1"/>
  <c r="E15" i="1"/>
  <c r="J16" i="1"/>
  <c r="C19" i="1"/>
  <c r="C20" i="1" s="1"/>
  <c r="D21" i="1"/>
  <c r="E21" i="1"/>
  <c r="G21" i="1"/>
  <c r="G57" i="1" s="1"/>
  <c r="H21" i="1"/>
  <c r="I21" i="1"/>
  <c r="C23" i="1"/>
  <c r="M23" i="1"/>
  <c r="L24" i="1"/>
  <c r="L21" i="1" s="1"/>
  <c r="L57" i="1" s="1"/>
  <c r="K25" i="1"/>
  <c r="L26" i="1"/>
  <c r="M27" i="1"/>
  <c r="C28" i="1"/>
  <c r="M28" i="1" s="1"/>
  <c r="M29" i="1"/>
  <c r="C30" i="1"/>
  <c r="M30" i="1" s="1"/>
  <c r="M31" i="1"/>
  <c r="C32" i="1"/>
  <c r="M32" i="1"/>
  <c r="M33" i="1"/>
  <c r="C34" i="1"/>
  <c r="M34" i="1"/>
  <c r="M35" i="1"/>
  <c r="C36" i="1"/>
  <c r="M36" i="1" s="1"/>
  <c r="M37" i="1"/>
  <c r="C38" i="1"/>
  <c r="M38" i="1" s="1"/>
  <c r="M39" i="1"/>
  <c r="C40" i="1"/>
  <c r="M40" i="1"/>
  <c r="M41" i="1"/>
  <c r="C42" i="1"/>
  <c r="M42" i="1"/>
  <c r="M43" i="1"/>
  <c r="C44" i="1"/>
  <c r="C21" i="1" s="1"/>
  <c r="M45" i="1"/>
  <c r="C46" i="1"/>
  <c r="M46" i="1"/>
  <c r="C47" i="1"/>
  <c r="M47" i="1"/>
  <c r="C48" i="1"/>
  <c r="K48" i="1"/>
  <c r="J48" i="1"/>
  <c r="F48" i="1" s="1"/>
  <c r="M49" i="1"/>
  <c r="M50" i="1"/>
  <c r="C51" i="1"/>
  <c r="M51" i="1" s="1"/>
  <c r="C53" i="1"/>
  <c r="C52" i="1"/>
  <c r="M52" i="1" s="1"/>
  <c r="D54" i="1"/>
  <c r="E54" i="1"/>
  <c r="G54" i="1"/>
  <c r="H54" i="1"/>
  <c r="I54" i="1"/>
  <c r="I57" i="1"/>
  <c r="K54" i="1"/>
  <c r="K57" i="1" s="1"/>
  <c r="L54" i="1"/>
  <c r="C55" i="1"/>
  <c r="C54" i="1" s="1"/>
  <c r="M54" i="1" s="1"/>
  <c r="C56" i="1"/>
  <c r="M56" i="1" s="1"/>
  <c r="J56" i="1"/>
  <c r="F56" i="1"/>
  <c r="J54" i="1"/>
  <c r="D58" i="1"/>
  <c r="E58" i="1"/>
  <c r="G58" i="1"/>
  <c r="H58" i="1"/>
  <c r="I58" i="1"/>
  <c r="C13" i="10"/>
  <c r="C12" i="10"/>
  <c r="F12" i="10" s="1"/>
  <c r="F14" i="10"/>
  <c r="F15" i="10"/>
  <c r="F16" i="10"/>
  <c r="F17" i="10"/>
  <c r="C19" i="10"/>
  <c r="F19" i="10"/>
  <c r="F20" i="10"/>
  <c r="C21" i="10"/>
  <c r="F21" i="10" s="1"/>
  <c r="F22" i="10"/>
  <c r="F23" i="10"/>
  <c r="F24" i="10"/>
  <c r="F25" i="10"/>
  <c r="F26" i="10"/>
  <c r="F27" i="10"/>
  <c r="F28" i="10"/>
  <c r="F29" i="10"/>
  <c r="F30" i="10"/>
  <c r="F31" i="10"/>
  <c r="F32" i="10"/>
  <c r="F33" i="10"/>
  <c r="F34" i="10"/>
  <c r="F35" i="10"/>
  <c r="F36" i="10"/>
  <c r="C37" i="10"/>
  <c r="D38" i="10"/>
  <c r="E38" i="10"/>
  <c r="C39" i="10"/>
  <c r="C38" i="10" s="1"/>
  <c r="F38" i="10" s="1"/>
  <c r="F40" i="10"/>
  <c r="D42" i="10"/>
  <c r="F42" i="10"/>
  <c r="D41" i="10"/>
  <c r="F41" i="10" s="1"/>
  <c r="F43" i="10"/>
  <c r="F44" i="10"/>
  <c r="C46" i="10"/>
  <c r="C45" i="10"/>
  <c r="F45" i="10" s="1"/>
  <c r="C47" i="10"/>
  <c r="F47" i="10"/>
  <c r="D47" i="10"/>
  <c r="E47" i="10"/>
  <c r="F48" i="10"/>
  <c r="E49" i="10"/>
  <c r="C52" i="10"/>
  <c r="F52" i="10" s="1"/>
  <c r="F53" i="10"/>
  <c r="D54" i="10"/>
  <c r="D51" i="10"/>
  <c r="D50" i="10" s="1"/>
  <c r="E54" i="10"/>
  <c r="F55" i="10"/>
  <c r="F56" i="10"/>
  <c r="C57" i="10"/>
  <c r="C54" i="10" s="1"/>
  <c r="F54" i="10" s="1"/>
  <c r="F57" i="10"/>
  <c r="F58" i="10"/>
  <c r="M89" i="12"/>
  <c r="E89" i="12"/>
  <c r="J89" i="12"/>
  <c r="H89" i="12"/>
  <c r="G89" i="12"/>
  <c r="G51" i="12"/>
  <c r="G50" i="12"/>
  <c r="E20" i="12"/>
  <c r="P18" i="12"/>
  <c r="F46" i="10"/>
  <c r="M55" i="1"/>
  <c r="M17" i="12"/>
  <c r="M16" i="12" s="1"/>
  <c r="M88" i="12" s="1"/>
  <c r="M51" i="12"/>
  <c r="M50" i="12"/>
  <c r="F39" i="10"/>
  <c r="F13" i="10"/>
  <c r="J85" i="12"/>
  <c r="K24" i="1"/>
  <c r="F54" i="1"/>
  <c r="D57" i="1"/>
  <c r="J45" i="12"/>
  <c r="R45" i="12"/>
  <c r="E28" i="12"/>
  <c r="R28" i="12" s="1"/>
  <c r="R30" i="12"/>
  <c r="R46" i="12"/>
  <c r="K28" i="12"/>
  <c r="K21" i="1"/>
  <c r="K58" i="1"/>
  <c r="J25" i="1"/>
  <c r="K26" i="1"/>
  <c r="F16" i="1"/>
  <c r="F15" i="1" s="1"/>
  <c r="J15" i="1"/>
  <c r="O17" i="12"/>
  <c r="K17" i="12" s="1"/>
  <c r="J17" i="12" s="1"/>
  <c r="O16" i="12"/>
  <c r="K16" i="12" s="1"/>
  <c r="K88" i="12" s="1"/>
  <c r="M53" i="1"/>
  <c r="R89" i="12"/>
  <c r="L58" i="1"/>
  <c r="E57" i="1"/>
  <c r="M16" i="1"/>
  <c r="M15" i="1" s="1"/>
  <c r="F25" i="1"/>
  <c r="J24" i="1"/>
  <c r="J58" i="1" s="1"/>
  <c r="J26" i="1"/>
  <c r="F24" i="1"/>
  <c r="F58" i="1" s="1"/>
  <c r="M25" i="1"/>
  <c r="F26" i="1"/>
  <c r="M26" i="1"/>
  <c r="M24" i="1"/>
  <c r="K51" i="12"/>
  <c r="M48" i="1" l="1"/>
  <c r="F21" i="1"/>
  <c r="F57" i="1"/>
  <c r="H16" i="12"/>
  <c r="H88" i="12" s="1"/>
  <c r="H92" i="12" s="1"/>
  <c r="H18" i="12"/>
  <c r="G18" i="12"/>
  <c r="G16" i="12"/>
  <c r="G88" i="12" s="1"/>
  <c r="G92" i="12" s="1"/>
  <c r="R44" i="12"/>
  <c r="R24" i="12"/>
  <c r="R17" i="12" s="1"/>
  <c r="R16" i="12" s="1"/>
  <c r="M21" i="1"/>
  <c r="R18" i="12"/>
  <c r="J18" i="12"/>
  <c r="J16" i="12"/>
  <c r="F17" i="12"/>
  <c r="C18" i="1"/>
  <c r="O88" i="12"/>
  <c r="M19" i="1"/>
  <c r="C18" i="10"/>
  <c r="M44" i="1"/>
  <c r="C51" i="10"/>
  <c r="D37" i="10"/>
  <c r="L51" i="12"/>
  <c r="E62" i="12"/>
  <c r="J21" i="1"/>
  <c r="J57" i="1" s="1"/>
  <c r="E85" i="12"/>
  <c r="R85" i="12" s="1"/>
  <c r="M18" i="1" l="1"/>
  <c r="M20" i="1"/>
  <c r="C17" i="1"/>
  <c r="C57" i="1" s="1"/>
  <c r="M57" i="1" s="1"/>
  <c r="C58" i="1"/>
  <c r="F16" i="12"/>
  <c r="F88" i="12" s="1"/>
  <c r="F92" i="12" s="1"/>
  <c r="E17" i="12"/>
  <c r="E16" i="12" s="1"/>
  <c r="E88" i="12" s="1"/>
  <c r="E92" i="12" s="1"/>
  <c r="D49" i="10"/>
  <c r="F37" i="10"/>
  <c r="D59" i="10"/>
  <c r="F51" i="10"/>
  <c r="C50" i="10"/>
  <c r="C11" i="10"/>
  <c r="F18" i="10"/>
  <c r="R62" i="12"/>
  <c r="R51" i="12" s="1"/>
  <c r="R50" i="12" s="1"/>
  <c r="R88" i="12" s="1"/>
  <c r="E51" i="12"/>
  <c r="E50" i="12" s="1"/>
  <c r="J51" i="12"/>
  <c r="L50" i="12"/>
  <c r="F50" i="10" l="1"/>
  <c r="F11" i="10"/>
  <c r="C49" i="10"/>
  <c r="F49" i="10" s="1"/>
  <c r="L88" i="12"/>
  <c r="J50" i="12"/>
  <c r="J88" i="12" s="1"/>
  <c r="M58" i="1"/>
  <c r="M17" i="1"/>
  <c r="C59" i="10" l="1"/>
  <c r="F59" i="10" s="1"/>
</calcChain>
</file>

<file path=xl/sharedStrings.xml><?xml version="1.0" encoding="utf-8"?>
<sst xmlns="http://schemas.openxmlformats.org/spreadsheetml/2006/main" count="386" uniqueCount="305">
  <si>
    <t>Код тимчасової класифікації видатків та кредитування місцевих бюджетів</t>
  </si>
  <si>
    <t>Найменування коду тимчасової класифікації видатків та кредитування місцевих бюджетів</t>
  </si>
  <si>
    <t>Видатки загального фонду</t>
  </si>
  <si>
    <t>Всього</t>
  </si>
  <si>
    <t>з них</t>
  </si>
  <si>
    <t>оплата праці</t>
  </si>
  <si>
    <t>комунальні послуги та енергоносії</t>
  </si>
  <si>
    <t>Видатки спеціального фонду</t>
  </si>
  <si>
    <t>споживання</t>
  </si>
  <si>
    <t>розвитку</t>
  </si>
  <si>
    <t>бюджет розвитку</t>
  </si>
  <si>
    <t>капітальні видатки за рахунок коштів, що передаються із загального фонду до бюджету розвитку (спеціального фонду)</t>
  </si>
  <si>
    <t>Разом</t>
  </si>
  <si>
    <t>13=3+6</t>
  </si>
  <si>
    <t>Загальний фонд</t>
  </si>
  <si>
    <t>Спеціальний фонд</t>
  </si>
  <si>
    <t>РАЗОМ</t>
  </si>
  <si>
    <t>Додаток 2</t>
  </si>
  <si>
    <t>до рішення районної</t>
  </si>
  <si>
    <t xml:space="preserve"> </t>
  </si>
  <si>
    <t>грн.</t>
  </si>
  <si>
    <t>010000</t>
  </si>
  <si>
    <t>Державне управління</t>
  </si>
  <si>
    <t>010116</t>
  </si>
  <si>
    <t xml:space="preserve">Органи місцевого самоврядування </t>
  </si>
  <si>
    <t>070000</t>
  </si>
  <si>
    <t>Освіта</t>
  </si>
  <si>
    <t xml:space="preserve">у тому числі за рахунок -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</si>
  <si>
    <t>070303</t>
  </si>
  <si>
    <t>Дитячі будинки (в т.ч. сімейного типу, прийомні сім"ї)</t>
  </si>
  <si>
    <t>090000</t>
  </si>
  <si>
    <t>Соціальний захист та соціальне забезпечення</t>
  </si>
  <si>
    <t>з них за рахунок субвенцій з державного бюджету місцевим бюджетам:</t>
  </si>
  <si>
    <t>на виплату допомоги сім"ям з дітьми, малозабезпеченим сім’ям, інвалідам з дитинства, дітям-інвалідам та тимчасової державної допомоги дітям</t>
  </si>
  <si>
    <t>090203</t>
  </si>
  <si>
    <t>090302</t>
  </si>
  <si>
    <t>Допомога у зв"язку з вагітністю і пологами</t>
  </si>
  <si>
    <t>у тому числі за рахунок -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</si>
  <si>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090303</t>
  </si>
  <si>
    <t xml:space="preserve">Допомога на догляд за дитиною віком до 3 років </t>
  </si>
  <si>
    <t>090304</t>
  </si>
  <si>
    <t xml:space="preserve">Допомога при народженні дитини   </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</si>
  <si>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</si>
  <si>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</si>
  <si>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</si>
  <si>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</si>
  <si>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</si>
  <si>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</si>
  <si>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</si>
  <si>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усиновлені дитини</t>
  </si>
  <si>
    <t>090401</t>
  </si>
  <si>
    <t>Державна соціальна допомога малозабезпеченим сім'ям</t>
  </si>
  <si>
    <t>090412</t>
  </si>
  <si>
    <t>Інші видатки на соціальний захист населення</t>
  </si>
  <si>
    <t>090802</t>
  </si>
  <si>
    <t>091103</t>
  </si>
  <si>
    <t>Соціальні програми і заходи державних органів у справах молоді</t>
  </si>
  <si>
    <t>091104</t>
  </si>
  <si>
    <t>Соціальні програми і заходи державних органів з питань забезпечення рівних прав та можливостей жінок і чоловіків</t>
  </si>
  <si>
    <t>091107</t>
  </si>
  <si>
    <t>Соціальні програми і заходи державних органів у справах сім"ї</t>
  </si>
  <si>
    <t>091204</t>
  </si>
  <si>
    <t>091300</t>
  </si>
  <si>
    <t>Державна соціальна допомога інвалідам з дитинства та дітям - інвалідам</t>
  </si>
  <si>
    <t>110000</t>
  </si>
  <si>
    <t>Культура і мистецтво</t>
  </si>
  <si>
    <t>110103</t>
  </si>
  <si>
    <t>Філармонії,музичні колективи і ансамблі та інші мистецькі заклади та заходи</t>
  </si>
  <si>
    <t>130000</t>
  </si>
  <si>
    <t>Фізична культура і спорт</t>
  </si>
  <si>
    <t>130102</t>
  </si>
  <si>
    <t>Проведення навчально-тренувальних зборів і змагань</t>
  </si>
  <si>
    <t>130107</t>
  </si>
  <si>
    <t>Утримання та навчально-тренувальна робота дитячо-юнацьких спортивних шкіл</t>
  </si>
  <si>
    <t>УСЬОГО ВИДАТКІВ</t>
  </si>
  <si>
    <t>у тому числі за рахунок субвенцій з державного бюджету</t>
  </si>
  <si>
    <t>в місті ради VІ скликання</t>
  </si>
  <si>
    <t xml:space="preserve">до рішення районної </t>
  </si>
  <si>
    <t>у т.ч. бюджет розвитку</t>
  </si>
  <si>
    <t>КЕРУЮЧИЙ СПРАВАМИ ВИКОНКОМУ</t>
  </si>
  <si>
    <t>О.О. ГИЖКО</t>
  </si>
  <si>
    <t>Інші програми соціального захисту дітей</t>
  </si>
  <si>
    <t>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</si>
  <si>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</si>
  <si>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</si>
  <si>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</si>
  <si>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Додаток 1</t>
  </si>
  <si>
    <t>ДОХОДИ</t>
  </si>
  <si>
    <t xml:space="preserve">грн. </t>
  </si>
  <si>
    <t xml:space="preserve">Код </t>
  </si>
  <si>
    <t>Найменування доходів згідно із бюджетною класифікацією</t>
  </si>
  <si>
    <t>ПОДАТКОВІ НАДХОДЖЕННЯ</t>
  </si>
  <si>
    <t>Плата за землю</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</si>
  <si>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</si>
  <si>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</si>
  <si>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</si>
  <si>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</si>
  <si>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Місцеві податки і збори</t>
  </si>
  <si>
    <t>Збір за місця для паркування транспортних засобів</t>
  </si>
  <si>
    <t>Збір за провадження деяких видів підприємницької діяльності</t>
  </si>
  <si>
    <t>18040100 </t>
  </si>
  <si>
    <t>Збір за провадження торговельної діяльності (роздрібна торгівля), сплачений фізичними особами</t>
  </si>
  <si>
    <t>18040200 </t>
  </si>
  <si>
    <t>Збір за провадження торговельної діяльності (роздрібна торгівля), сплачений юридичними особами</t>
  </si>
  <si>
    <t>18040500 </t>
  </si>
  <si>
    <t>Збір за провадження торговельної діяльності (оптова торгівля), сплачений фізичними особами</t>
  </si>
  <si>
    <t>18040600 </t>
  </si>
  <si>
    <t>Збір за провадження торговельної діяльності (ресторанне господарство), сплачений фізичними особами</t>
  </si>
  <si>
    <t>18040700 </t>
  </si>
  <si>
    <t>Збір за провадження торговельної діяльності (оптова торгівля), сплачений юридичними особами</t>
  </si>
  <si>
    <t>18040800 </t>
  </si>
  <si>
    <t>Збір за провадження торговельної діяльності (ресторанне господарство), сплачений юридичними особами</t>
  </si>
  <si>
    <t>18040900 </t>
  </si>
  <si>
    <t>Збір за провадження торговельної діяльності із придбанням пільгового торгового патенту</t>
  </si>
  <si>
    <t>18041000 </t>
  </si>
  <si>
    <t>Збір за провадження торговельної діяльності із придбанням короткотермінового торгового патенту</t>
  </si>
  <si>
    <t>18041300 </t>
  </si>
  <si>
    <t>Збір за провадження діяльності з надання платних послуг, сплачений фізичними особами</t>
  </si>
  <si>
    <t>18041400 </t>
  </si>
  <si>
    <t>Збір за провадження діяльності з надання платних послуг, сплачений юридичними особами</t>
  </si>
  <si>
    <t>18041700 </t>
  </si>
  <si>
    <t>Збір за здійснення діяльності у сфері розваг, сплачений юридичними особами</t>
  </si>
  <si>
    <t>18041800 </t>
  </si>
  <si>
    <t>Збір за здійснення діяльності у сфері розваг, сплачений фізичними особами</t>
  </si>
  <si>
    <t>Збір за видачу ордера на квартиру</t>
  </si>
  <si>
    <t>Збір за видачу дозволу на розміщення об'єктів торгівлі та сфери послуг</t>
  </si>
  <si>
    <t>Збір із власників собак</t>
  </si>
  <si>
    <t>НЕПОДАТКОВІ  НАДХОДЖЕННЯ</t>
  </si>
  <si>
    <t>21000000 </t>
  </si>
  <si>
    <t>Доходи від власності та підприємницької діяльності </t>
  </si>
  <si>
    <t>Інші надходження</t>
  </si>
  <si>
    <t>Адміністративні штрафи та інші санкції</t>
  </si>
  <si>
    <t xml:space="preserve">Власні надходження бюджетних установ </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</si>
  <si>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</si>
  <si>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</si>
  <si>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Плата за оренду майна бюджетних установ</t>
  </si>
  <si>
    <t>ДОХОДИ ВІД ОПЕРАЦІЙ З КАПІТАЛОМ</t>
  </si>
  <si>
    <t>Надходження від продажу основного капіталу</t>
  </si>
  <si>
    <t>31010000 </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</si>
  <si>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</si>
  <si>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 </t>
  </si>
  <si>
    <t>РАЗОМ ДОХОДІВ</t>
  </si>
  <si>
    <t>ОФІЦІЙНІ ТРАНСФЕРТИ</t>
  </si>
  <si>
    <t>Від органів державного управління</t>
  </si>
  <si>
    <t>Дотації</t>
  </si>
  <si>
    <t>Дотації вирівнювання, що одержуються з районних та міських  (міст Києва і Севастополя, міст республіканського і обласного значення) бюджетів</t>
  </si>
  <si>
    <t>Субвенції</t>
  </si>
  <si>
    <t>Субвенція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</si>
  <si>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 xml:space="preserve">Субвенцiя з державного бюджету мiсцевим бюджетам на виплату державної соцiальної допомоги на дiтей-сирiт та дiтей, позбавлених батькiвського пiклування, грошового забезпечення батькам-вихователям i прийомним батькам за надання соцiальних послуг у дитячих будинках сiмейного типу та прийомних сiм'ях за принципом "грошi ходять за дитиною"  </t>
  </si>
  <si>
    <t>Субвенція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</si>
  <si>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УСЬОГО ДОХОДІВ</t>
  </si>
  <si>
    <t>КЕРУЮЧИЙ СПРАВАМИ ВИКОНКОМУ                                                                 О.О. ГИЖКО</t>
  </si>
  <si>
    <t>Збір за місця для паркування транспортних засобів, сплачений фізичними особами</t>
  </si>
  <si>
    <t>районного бюджету на 2012 рік</t>
  </si>
  <si>
    <r>
      <t xml:space="preserve">ВИДАТКИ                                                                                                                                                                                                                                                                                                     </t>
    </r>
    <r>
      <rPr>
        <sz val="20"/>
        <rFont val="Bookman Old Style"/>
        <family val="1"/>
        <charset val="204"/>
      </rPr>
      <t>районного бюджету на 2012 рік за тимчасовою класифікацією видатків та кредитування місцевих бюджетів</t>
    </r>
  </si>
  <si>
    <t>Збори та плата за спеціальне використання природних ресурсів</t>
  </si>
  <si>
    <t>Субвенція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</si>
  <si>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у тому числі за рахунок -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</si>
  <si>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</si>
  <si>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0310000</t>
  </si>
  <si>
    <t>Заходи державної політики з питань дітей та їх соціального захисту</t>
  </si>
  <si>
    <t>Заходи державної політики із забезпечення рівних прав та можливостей жінок та чоловіків</t>
  </si>
  <si>
    <t>від  ______________  № _____</t>
  </si>
  <si>
    <t>від  _______________  № ____</t>
  </si>
  <si>
    <t>Виконком Тернівської районної у місті ради</t>
  </si>
  <si>
    <t>(грн.)</t>
  </si>
  <si>
    <t xml:space="preserve">Разом видатків </t>
  </si>
  <si>
    <t xml:space="preserve">" у тому числі за рахунок субвенцій з державного бюджету" </t>
  </si>
  <si>
    <t>Здійснення соціальної роботи з вразливими категоріями населення</t>
  </si>
  <si>
    <t>0313401</t>
  </si>
  <si>
    <t>Надання матеріальної допомоги, дадаткоих пільг, інших виплат та компенсацій окремим категоріям мешканів району</t>
  </si>
  <si>
    <t>до рішення районної у місті ради</t>
  </si>
  <si>
    <t xml:space="preserve">                      з них</t>
  </si>
  <si>
    <t>0170</t>
  </si>
  <si>
    <t>0111</t>
  </si>
  <si>
    <t>0810</t>
  </si>
  <si>
    <t>0620</t>
  </si>
  <si>
    <t>1040</t>
  </si>
  <si>
    <t>3112</t>
  </si>
  <si>
    <t>1020</t>
  </si>
  <si>
    <t>1090</t>
  </si>
  <si>
    <t>0829</t>
  </si>
  <si>
    <t>1050</t>
  </si>
  <si>
    <t>Організація та проведення громадських робіт</t>
  </si>
  <si>
    <t>3130</t>
  </si>
  <si>
    <t>0310170</t>
  </si>
  <si>
    <t>3104</t>
  </si>
  <si>
    <t>3401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</si>
  <si>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</si>
  <si>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03</t>
  </si>
  <si>
    <t>090501</t>
  </si>
  <si>
    <t>110104</t>
  </si>
  <si>
    <t>100203</t>
  </si>
  <si>
    <t>видатки споживання</t>
  </si>
  <si>
    <t>видатки розвитку</t>
  </si>
  <si>
    <t>Загальний  фонд</t>
  </si>
  <si>
    <t xml:space="preserve">РОЗПОДІЛ                                                                                                                                                                                                                                                                                                                                                                                                                                                                                                   </t>
  </si>
  <si>
    <t>Усього</t>
  </si>
  <si>
    <t>Реалізація державної політики у молодіжній сфері</t>
  </si>
  <si>
    <t>5060</t>
  </si>
  <si>
    <t>Інші заходи з розвитку фізичної культури і спорту</t>
  </si>
  <si>
    <t>5061</t>
  </si>
  <si>
    <t>Здійснення заходів та реалізація проектів на виконання Державної цільової соціальної програми "Молодь України"</t>
  </si>
  <si>
    <t>Заходи державної політики  з питань сім"ї</t>
  </si>
  <si>
    <t>0160</t>
  </si>
  <si>
    <t>3120</t>
  </si>
  <si>
    <t>3122</t>
  </si>
  <si>
    <t>3123</t>
  </si>
  <si>
    <t>3131</t>
  </si>
  <si>
    <t>Інші заклади та заходи</t>
  </si>
  <si>
    <t>6030</t>
  </si>
  <si>
    <t>Організація благоустрою населених пунктів</t>
  </si>
  <si>
    <t>0200000</t>
  </si>
  <si>
    <t>0210000</t>
  </si>
  <si>
    <t>0210160</t>
  </si>
  <si>
    <t>0213112</t>
  </si>
  <si>
    <t>0213120</t>
  </si>
  <si>
    <t>0213122</t>
  </si>
  <si>
    <t>0213123</t>
  </si>
  <si>
    <t>0215060</t>
  </si>
  <si>
    <t>0215061</t>
  </si>
  <si>
    <t>0216030</t>
  </si>
  <si>
    <t>0213131</t>
  </si>
  <si>
    <t>0213130</t>
  </si>
  <si>
    <t>0813104</t>
  </si>
  <si>
    <t>0213210</t>
  </si>
  <si>
    <t>3210</t>
  </si>
  <si>
    <t>0213240</t>
  </si>
  <si>
    <t>3240</t>
  </si>
  <si>
    <t>0213242</t>
  </si>
  <si>
    <t>3242</t>
  </si>
  <si>
    <t>Інші заходи у сфері соціального захисту і соціального забезпечення</t>
  </si>
  <si>
    <t>0214082</t>
  </si>
  <si>
    <t>4082</t>
  </si>
  <si>
    <t>Інші заходи в галузі культури і мистецтва</t>
  </si>
  <si>
    <t>Інші заходи з розвитку фізичної культури та спорту</t>
  </si>
  <si>
    <t>0810000</t>
  </si>
  <si>
    <t>0813242</t>
  </si>
  <si>
    <t>0210170</t>
  </si>
  <si>
    <t>0131</t>
  </si>
  <si>
    <t>Підвищення кваліфікації депутатів місцевих рад та посадових осіб місцевого самоврядування</t>
  </si>
  <si>
    <t>0800000</t>
  </si>
  <si>
    <t xml:space="preserve">3140 </t>
  </si>
  <si>
    <t>0213140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</si>
  <si>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</si>
  <si>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Інша діяльність у сфері житлово-комунального господарства</t>
  </si>
  <si>
    <t>1060</t>
  </si>
  <si>
    <t>Код Програмної класифікації видатків та кредитування місцевого бюджету</t>
  </si>
  <si>
    <t>Код Типової програмної класифіції видатків та кредитування місцевих бюджетів</t>
  </si>
  <si>
    <t xml:space="preserve">Код Функціональної класифікації видатків та кредитування місцевих бюджетів </t>
  </si>
  <si>
    <t xml:space="preserve">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місцевих бюджетів </t>
  </si>
  <si>
    <t>у тому числі     бюджет розвитку</t>
  </si>
  <si>
    <t>0216086</t>
  </si>
  <si>
    <t>0610</t>
  </si>
  <si>
    <t>0216090</t>
  </si>
  <si>
    <t>0640</t>
  </si>
  <si>
    <t>Інша діяльність щодо забезпечення житлом громадян</t>
  </si>
  <si>
    <t>Продовження додатка 3</t>
  </si>
  <si>
    <t>0217520</t>
  </si>
  <si>
    <t>7520</t>
  </si>
  <si>
    <t>Реалізація Національної програми інформатизації</t>
  </si>
  <si>
    <t>0817520</t>
  </si>
  <si>
    <t>(код бюджету)</t>
  </si>
  <si>
    <t>0460</t>
  </si>
  <si>
    <t>Фінансовий відділ виконкому районної у місті ради</t>
  </si>
  <si>
    <t>0133</t>
  </si>
  <si>
    <t>3700000</t>
  </si>
  <si>
    <t>3710000</t>
  </si>
  <si>
    <t>Згідно з оригіналом.</t>
  </si>
  <si>
    <t>Завідувач загального відділу</t>
  </si>
  <si>
    <t>Олена Міщук</t>
  </si>
  <si>
    <t>0217330</t>
  </si>
  <si>
    <t>0443</t>
  </si>
  <si>
    <t>Згідно з оригіналом</t>
  </si>
  <si>
    <t>0210191</t>
  </si>
  <si>
    <t>0191</t>
  </si>
  <si>
    <t>Проведення місцевих виборів</t>
  </si>
  <si>
    <t>Резервний фонд місцевого бюджету</t>
  </si>
  <si>
    <t>3718710</t>
  </si>
  <si>
    <t>8710</t>
  </si>
  <si>
    <t>VIІI скликання</t>
  </si>
  <si>
    <t>Керівництво  і управління у відповідній сфері у містах (місті Києві), селищах, селах, територіальних громадах</t>
  </si>
  <si>
    <t>0457860500</t>
  </si>
  <si>
    <t>Код Типової програмної класифіції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</si>
  <si>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</si>
  <si>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Олена МІЩУК</t>
  </si>
  <si>
    <t>у тому числі бюджет розвитку</t>
  </si>
  <si>
    <t>0218110</t>
  </si>
  <si>
    <t>8110</t>
  </si>
  <si>
    <t>0320</t>
  </si>
  <si>
    <t>Заходи із запобігання та ліквідації надзвичайних ситуацій та наслідків стихійного лиха</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</si>
  <si>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</si>
  <si>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Управління  праці  та соціального захисту населення виконкому Тернівської районної у місті ради</t>
  </si>
  <si>
    <t>0813225</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</si>
  <si>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</si>
  <si>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3225</t>
  </si>
  <si>
    <t xml:space="preserve">видатків бюджету Тернівського району у місті Кривий Ріг на 2026 рік </t>
  </si>
  <si>
    <t>Код Функціональної класифікації видатків та кредитування  бюджету</t>
  </si>
  <si>
    <t>0213230</t>
  </si>
  <si>
    <t>3230</t>
  </si>
  <si>
    <t>Видатки, пов`язані з наданням підтримки внутрішньо перемішеним та/або евакуйованим особам у зв`язку із введенням воєнного стану</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</si>
  <si>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</si>
  <si>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</si>
  <si>
    <r>
      <t xml:space="preserve">Будівництво </t>
    </r>
    <r>
      <rPr>
        <sz val="14"/>
        <color indexed="8"/>
        <rFont val="Calibri"/>
        <family val="2"/>
        <charset val="204"/>
      </rPr>
      <t>'</t>
    </r>
    <r>
      <rPr>
        <sz val="14"/>
        <color indexed="8"/>
        <rFont val="Times New Roman"/>
        <family val="1"/>
        <charset val="204"/>
      </rPr>
      <t xml:space="preserve"> інших об҆єктів  комунальної власності</t>
    </r>
  </si>
  <si>
    <t>Додаток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</si>
</sst>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р.&quot;_-;\-* #,##0.00&quot;р.&quot;_-;_-* &quot;-&quot;??&quot;р.&quot;_-;_-@_-"/>
  </numFmts>
  <fonts count="69" x14ac:knownFonts="1">
    <font>
      <sz val="10"/>
      <name val="Arial Cyr"/>
      <charset val="204"/>
    </font>
    <font>
      <sz val="10"/>
      <name val="Arial Cyr"/>
      <charset val="204"/>
    </font>
    <font>
      <sz val="10"/>
      <name val="Bookman Old Style"/>
      <family val="1"/>
      <charset val="204"/>
    </font>
    <font>
      <sz val="12"/>
      <name val="Bookman Old Style"/>
      <family val="1"/>
      <charset val="204"/>
    </font>
    <font>
      <sz val="11"/>
      <name val="Bookman Old Style"/>
      <family val="1"/>
      <charset val="204"/>
    </font>
    <font>
      <sz val="8"/>
      <name val="Arial Cyr"/>
      <charset val="204"/>
    </font>
    <font>
      <sz val="12"/>
      <name val="Bookman Old Style"/>
      <family val="1"/>
    </font>
    <font>
      <sz val="18"/>
      <name val="Bookman Old Style"/>
      <family val="1"/>
      <charset val="204"/>
    </font>
    <font>
      <sz val="16"/>
      <name val="Bookman Old Style"/>
      <family val="1"/>
      <charset val="204"/>
    </font>
    <font>
      <sz val="14"/>
      <name val="Bookman Old Style"/>
      <family val="1"/>
      <charset val="204"/>
    </font>
    <font>
      <b/>
      <sz val="18"/>
      <name val="Bookman Old Style"/>
      <family val="1"/>
      <charset val="204"/>
    </font>
    <font>
      <b/>
      <sz val="14"/>
      <name val="Bookman Old Style"/>
      <family val="1"/>
      <charset val="204"/>
    </font>
    <font>
      <sz val="13"/>
      <name val="Bookman Old Style"/>
      <family val="1"/>
      <charset val="204"/>
    </font>
    <font>
      <sz val="10"/>
      <name val="Arial"/>
      <family val="2"/>
      <charset val="204"/>
    </font>
    <font>
      <sz val="11"/>
      <name val="Bookman Old Style"/>
      <family val="1"/>
    </font>
    <font>
      <sz val="12"/>
      <name val="Times New Roman"/>
      <family val="1"/>
      <charset val="204"/>
    </font>
    <font>
      <sz val="20"/>
      <name val="Bookman Old Style"/>
      <family val="1"/>
      <charset val="204"/>
    </font>
    <font>
      <sz val="12"/>
      <color indexed="8"/>
      <name val="Bookman Old Style"/>
      <family val="1"/>
    </font>
    <font>
      <sz val="10"/>
      <name val="Times New Roman"/>
      <family val="1"/>
    </font>
    <font>
      <sz val="8"/>
      <color indexed="10"/>
      <name val="Times New Roman"/>
      <family val="1"/>
    </font>
    <font>
      <sz val="18"/>
      <name val="Bookman Old Style"/>
      <family val="1"/>
    </font>
    <font>
      <sz val="18"/>
      <name val="Times New Roman"/>
      <family val="1"/>
    </font>
    <font>
      <b/>
      <sz val="18"/>
      <name val="Bookman Old Style"/>
      <family val="1"/>
    </font>
    <font>
      <sz val="13"/>
      <name val="Times New Roman"/>
      <family val="1"/>
      <charset val="204"/>
    </font>
    <font>
      <sz val="13"/>
      <name val="Bookman Old Style"/>
      <family val="1"/>
    </font>
    <font>
      <b/>
      <sz val="13"/>
      <name val="Bookman Old Style"/>
      <family val="1"/>
    </font>
    <font>
      <sz val="13"/>
      <color indexed="8"/>
      <name val="Bookman Old Style"/>
      <family val="1"/>
      <charset val="204"/>
    </font>
    <font>
      <sz val="11"/>
      <name val="Arial Cyr"/>
      <charset val="204"/>
    </font>
    <font>
      <b/>
      <sz val="20"/>
      <name val="Bookman Old Style"/>
      <family val="1"/>
      <charset val="204"/>
    </font>
    <font>
      <b/>
      <sz val="14"/>
      <name val="Times New Roman"/>
      <family val="1"/>
      <charset val="204"/>
    </font>
    <font>
      <sz val="14"/>
      <name val="Times New Roman"/>
      <family val="1"/>
      <charset val="204"/>
    </font>
    <font>
      <b/>
      <i/>
      <sz val="18"/>
      <name val="Times New Roman"/>
      <family val="1"/>
      <charset val="204"/>
    </font>
    <font>
      <b/>
      <i/>
      <sz val="14"/>
      <name val="Times New Roman"/>
      <family val="1"/>
      <charset val="204"/>
    </font>
    <font>
      <i/>
      <sz val="14"/>
      <name val="Times New Roman"/>
      <family val="1"/>
      <charset val="204"/>
    </font>
    <font>
      <sz val="14"/>
      <color indexed="9"/>
      <name val="Times New Roman"/>
      <family val="1"/>
      <charset val="204"/>
    </font>
    <font>
      <sz val="12"/>
      <color indexed="9"/>
      <name val="Times New Roman"/>
      <family val="1"/>
      <charset val="204"/>
    </font>
    <font>
      <sz val="14"/>
      <color indexed="8"/>
      <name val="Times New Roman"/>
      <family val="1"/>
      <charset val="204"/>
    </font>
    <font>
      <sz val="10"/>
      <name val="Times New Roman"/>
      <family val="1"/>
      <charset val="204"/>
    </font>
    <font>
      <sz val="14"/>
      <color indexed="10"/>
      <name val="Times New Roman"/>
      <family val="1"/>
      <charset val="204"/>
    </font>
    <font>
      <sz val="10"/>
      <color indexed="8"/>
      <name val="Arial Cyr"/>
      <charset val="204"/>
    </font>
    <font>
      <b/>
      <i/>
      <sz val="16"/>
      <color indexed="8"/>
      <name val="Times New Roman"/>
      <family val="1"/>
      <charset val="204"/>
    </font>
    <font>
      <sz val="16"/>
      <color indexed="8"/>
      <name val="Arial Cyr"/>
      <charset val="204"/>
    </font>
    <font>
      <i/>
      <sz val="14"/>
      <color indexed="8"/>
      <name val="Times New Roman"/>
      <family val="1"/>
      <charset val="204"/>
    </font>
    <font>
      <sz val="16"/>
      <color indexed="8"/>
      <name val="Times New Roman"/>
      <family val="1"/>
      <charset val="204"/>
    </font>
    <font>
      <sz val="14"/>
      <color indexed="8"/>
      <name val="Times New Roman"/>
      <family val="1"/>
      <charset val="204"/>
    </font>
    <font>
      <b/>
      <sz val="18"/>
      <color indexed="8"/>
      <name val="Times New Roman"/>
      <family val="1"/>
    </font>
    <font>
      <b/>
      <sz val="18"/>
      <color indexed="8"/>
      <name val="Arial"/>
      <family val="2"/>
      <charset val="204"/>
    </font>
    <font>
      <b/>
      <sz val="12"/>
      <color indexed="8"/>
      <name val="Times New Roman"/>
      <family val="1"/>
      <charset val="204"/>
    </font>
    <font>
      <sz val="12"/>
      <color indexed="8"/>
      <name val="Times New Roman"/>
      <family val="1"/>
      <charset val="204"/>
    </font>
    <font>
      <b/>
      <sz val="14"/>
      <color indexed="8"/>
      <name val="Times New Roman"/>
      <family val="1"/>
      <charset val="204"/>
    </font>
    <font>
      <sz val="14"/>
      <name val="Arial Cyr"/>
      <charset val="204"/>
    </font>
    <font>
      <b/>
      <sz val="14"/>
      <name val="Arial Cyr"/>
      <charset val="204"/>
    </font>
    <font>
      <b/>
      <sz val="14"/>
      <color indexed="8"/>
      <name val="Arial Cyr"/>
      <charset val="204"/>
    </font>
    <font>
      <b/>
      <sz val="14"/>
      <color indexed="8"/>
      <name val="Times New Roman"/>
      <family val="1"/>
    </font>
    <font>
      <b/>
      <sz val="13"/>
      <color indexed="8"/>
      <name val="Times New Roman"/>
      <family val="1"/>
      <charset val="204"/>
    </font>
    <font>
      <sz val="14"/>
      <color indexed="8"/>
      <name val="Calibri"/>
      <family val="2"/>
      <charset val="204"/>
    </font>
    <font>
      <b/>
      <i/>
      <sz val="16"/>
      <color theme="0"/>
      <name val="Times New Roman"/>
      <family val="1"/>
      <charset val="204"/>
    </font>
    <font>
      <sz val="14"/>
      <color rgb="FFFF0000"/>
      <name val="Times New Roman"/>
      <family val="1"/>
      <charset val="204"/>
    </font>
    <font>
      <b/>
      <sz val="14"/>
      <color rgb="FFFF0000"/>
      <name val="Times New Roman"/>
      <family val="1"/>
      <charset val="204"/>
    </font>
    <font>
      <b/>
      <sz val="14"/>
      <color theme="1"/>
      <name val="Times New Roman"/>
      <family val="1"/>
      <charset val="204"/>
    </font>
    <font>
      <sz val="14"/>
      <color theme="1"/>
      <name val="Times New Roman"/>
      <family val="1"/>
      <charset val="204"/>
    </font>
    <font>
      <sz val="14"/>
      <color theme="1"/>
      <name val="Times New Roman"/>
      <family val="1"/>
    </font>
    <font>
      <b/>
      <sz val="14"/>
      <color theme="1"/>
      <name val="Arial"/>
      <family val="2"/>
      <charset val="204"/>
    </font>
    <font>
      <sz val="14"/>
      <color theme="1"/>
      <name val="Arial"/>
      <family val="2"/>
      <charset val="204"/>
    </font>
    <font>
      <sz val="14"/>
      <color theme="1"/>
      <name val="Arial Cyr"/>
      <charset val="204"/>
    </font>
    <font>
      <b/>
      <sz val="14"/>
      <color theme="1"/>
      <name val="Arial Cyr"/>
      <charset val="204"/>
    </font>
    <font>
      <sz val="12"/>
      <color theme="0"/>
      <name val="Times New Roman"/>
      <family val="1"/>
      <charset val="204"/>
    </font>
    <font>
      <sz val="10"/>
      <color theme="0"/>
      <name val="Arial Cyr"/>
      <charset val="204"/>
    </font>
    <font>
      <b/>
      <i/>
      <sz val="16"/>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indexed="64"/>
      </right>
      <top/>
      <bottom/>
      <diagonal/>
    </border>
    <border>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13" fillId="0" borderId="0"/>
  </cellStyleXfs>
  <cellXfs count="444">
    <xf numFmtId="0" fontId="0" fillId="0" borderId="0" xfId="0"/>
    <xf numFmtId="0" fontId="2" fillId="0" borderId="0" xfId="0" applyFont="1"/>
    <xf numFmtId="0" fontId="2" fillId="0" borderId="0" xfId="0" applyFont="1" applyAlignment="1">
      <alignment horizontal="right"/>
    </xf>
    <xf numFmtId="0" fontId="3" fillId="0" borderId="0" xfId="0" applyFont="1" applyFill="1" applyAlignment="1"/>
    <xf numFmtId="0" fontId="7" fillId="0" borderId="0" xfId="0" applyFont="1" applyAlignment="1"/>
    <xf numFmtId="0" fontId="3" fillId="0" borderId="0" xfId="0" applyFont="1"/>
    <xf numFmtId="0" fontId="3" fillId="0" borderId="0" xfId="0" applyFont="1" applyFill="1" applyAlignment="1">
      <alignment horizontal="center"/>
    </xf>
    <xf numFmtId="0" fontId="8" fillId="0" borderId="0" xfId="0" applyFont="1" applyAlignment="1">
      <alignment vertical="top" shrinkToFit="1"/>
    </xf>
    <xf numFmtId="0" fontId="7" fillId="0" borderId="0" xfId="0" applyFont="1" applyAlignment="1">
      <alignment vertical="top" shrinkToFit="1"/>
    </xf>
    <xf numFmtId="0" fontId="8" fillId="0" borderId="0" xfId="0" applyFont="1" applyAlignment="1">
      <alignment horizontal="center"/>
    </xf>
    <xf numFmtId="0" fontId="9" fillId="0" borderId="0" xfId="0" applyFont="1"/>
    <xf numFmtId="0" fontId="9" fillId="0" borderId="0" xfId="0" applyFont="1" applyAlignment="1">
      <alignment horizontal="center"/>
    </xf>
    <xf numFmtId="0" fontId="10" fillId="0" borderId="0" xfId="0" applyFont="1" applyAlignment="1">
      <alignment vertical="center" wrapText="1"/>
    </xf>
    <xf numFmtId="0" fontId="11" fillId="0" borderId="0" xfId="0" applyFont="1" applyAlignment="1">
      <alignment horizontal="center"/>
    </xf>
    <xf numFmtId="0" fontId="2" fillId="0" borderId="1" xfId="0" applyFont="1" applyBorder="1" applyAlignment="1">
      <alignment horizontal="center"/>
    </xf>
    <xf numFmtId="49" fontId="6"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12" fillId="0" borderId="1" xfId="0" applyFont="1" applyBorder="1" applyAlignment="1">
      <alignment horizontal="left" vertical="center" wrapText="1"/>
    </xf>
    <xf numFmtId="0" fontId="4" fillId="0" borderId="1" xfId="0" applyFont="1" applyFill="1" applyBorder="1"/>
    <xf numFmtId="0" fontId="14" fillId="0" borderId="1" xfId="0" applyFont="1" applyFill="1" applyBorder="1" applyAlignment="1"/>
    <xf numFmtId="0" fontId="6" fillId="2" borderId="2" xfId="0"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12" fillId="0" borderId="2" xfId="2" applyFont="1" applyFill="1" applyBorder="1" applyAlignment="1">
      <alignment horizontal="left" vertical="center" wrapText="1"/>
    </xf>
    <xf numFmtId="0" fontId="14" fillId="0" borderId="2" xfId="0" applyFont="1" applyFill="1" applyBorder="1" applyAlignment="1"/>
    <xf numFmtId="0" fontId="12" fillId="0" borderId="0" xfId="0" applyFont="1"/>
    <xf numFmtId="0" fontId="16" fillId="0" borderId="0" xfId="0" applyFont="1"/>
    <xf numFmtId="2" fontId="3" fillId="0" borderId="1" xfId="0" applyNumberFormat="1" applyFont="1" applyBorder="1"/>
    <xf numFmtId="49" fontId="6" fillId="0" borderId="2" xfId="0" applyNumberFormat="1" applyFont="1" applyFill="1" applyBorder="1" applyAlignment="1">
      <alignment vertical="top" wrapText="1"/>
    </xf>
    <xf numFmtId="0" fontId="17" fillId="0" borderId="0" xfId="0" applyFont="1" applyAlignment="1">
      <alignment horizontal="left" vertical="center" wrapText="1"/>
    </xf>
    <xf numFmtId="0" fontId="20" fillId="0" borderId="0" xfId="2" applyFont="1" applyAlignment="1"/>
    <xf numFmtId="0" fontId="18" fillId="0" borderId="0" xfId="2" applyFont="1" applyAlignment="1">
      <alignment vertical="center" wrapText="1"/>
    </xf>
    <xf numFmtId="0" fontId="20" fillId="0" borderId="0" xfId="2" applyFont="1" applyAlignment="1">
      <alignment horizontal="left"/>
    </xf>
    <xf numFmtId="0" fontId="18" fillId="0" borderId="0" xfId="2" applyFont="1" applyAlignment="1">
      <alignment horizontal="left" indent="3"/>
    </xf>
    <xf numFmtId="0" fontId="21" fillId="0" borderId="0" xfId="2" applyFont="1"/>
    <xf numFmtId="0" fontId="21" fillId="0" borderId="0" xfId="2" applyFont="1" applyAlignment="1">
      <alignment horizontal="left"/>
    </xf>
    <xf numFmtId="0" fontId="21" fillId="0" borderId="0" xfId="2" applyFont="1" applyAlignment="1">
      <alignment horizontal="center"/>
    </xf>
    <xf numFmtId="0" fontId="18" fillId="0" borderId="0" xfId="2" applyFont="1"/>
    <xf numFmtId="0" fontId="19" fillId="0" borderId="0" xfId="2" applyFont="1" applyAlignment="1">
      <alignment vertical="center" wrapText="1"/>
    </xf>
    <xf numFmtId="0" fontId="23" fillId="0" borderId="0" xfId="0" applyFont="1"/>
    <xf numFmtId="0" fontId="24" fillId="0" borderId="0" xfId="2" applyFont="1" applyAlignment="1">
      <alignment horizontal="center"/>
    </xf>
    <xf numFmtId="0" fontId="25" fillId="0" borderId="0" xfId="2" applyFont="1" applyAlignment="1">
      <alignment horizontal="center"/>
    </xf>
    <xf numFmtId="0" fontId="24" fillId="0" borderId="0" xfId="2" applyFont="1" applyAlignment="1">
      <alignment horizontal="right"/>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2" fontId="12" fillId="0" borderId="1" xfId="2" applyNumberFormat="1" applyFont="1" applyBorder="1" applyAlignment="1">
      <alignment horizontal="center" vertical="center" wrapText="1"/>
    </xf>
    <xf numFmtId="0" fontId="12" fillId="0" borderId="1" xfId="2" applyFont="1" applyBorder="1" applyAlignment="1">
      <alignment horizontal="left" vertical="center" wrapText="1"/>
    </xf>
    <xf numFmtId="2" fontId="12" fillId="0" borderId="1" xfId="2" applyNumberFormat="1" applyFont="1" applyBorder="1" applyAlignment="1">
      <alignment horizontal="center" vertical="center"/>
    </xf>
    <xf numFmtId="0" fontId="12" fillId="0" borderId="1" xfId="2" applyFont="1" applyBorder="1" applyAlignment="1">
      <alignment horizontal="left" vertical="center"/>
    </xf>
    <xf numFmtId="0" fontId="26" fillId="0" borderId="1" xfId="0" applyFont="1" applyBorder="1" applyAlignment="1">
      <alignment horizontal="center" vertical="center" wrapText="1"/>
    </xf>
    <xf numFmtId="0" fontId="12" fillId="0" borderId="1" xfId="2" applyFont="1" applyFill="1" applyBorder="1" applyAlignment="1">
      <alignment horizontal="center" vertical="top"/>
    </xf>
    <xf numFmtId="0" fontId="12" fillId="0" borderId="1" xfId="2" applyFont="1" applyFill="1" applyBorder="1" applyAlignment="1">
      <alignment horizontal="left" vertical="center"/>
    </xf>
    <xf numFmtId="2" fontId="12" fillId="0" borderId="1" xfId="2" applyNumberFormat="1" applyFont="1" applyFill="1" applyBorder="1" applyAlignment="1">
      <alignment horizontal="center" vertical="center"/>
    </xf>
    <xf numFmtId="0" fontId="12" fillId="0" borderId="1" xfId="2" applyFont="1" applyBorder="1" applyAlignment="1">
      <alignment horizontal="center" vertical="top"/>
    </xf>
    <xf numFmtId="0" fontId="12" fillId="0" borderId="1" xfId="2" applyFont="1" applyBorder="1" applyAlignment="1">
      <alignment vertical="top" wrapText="1"/>
    </xf>
    <xf numFmtId="0" fontId="26" fillId="0" borderId="1" xfId="0" applyFont="1" applyBorder="1" applyAlignment="1">
      <alignment horizontal="left" vertical="center" wrapText="1"/>
    </xf>
    <xf numFmtId="0" fontId="12" fillId="0" borderId="1" xfId="2" applyFont="1" applyBorder="1" applyAlignment="1">
      <alignment vertical="center" wrapText="1"/>
    </xf>
    <xf numFmtId="0" fontId="26" fillId="0" borderId="1" xfId="0" applyFont="1" applyBorder="1" applyAlignment="1">
      <alignment wrapText="1"/>
    </xf>
    <xf numFmtId="0" fontId="12" fillId="0" borderId="1" xfId="2" applyFont="1" applyBorder="1" applyAlignment="1">
      <alignment horizontal="center" vertical="top" wrapText="1"/>
    </xf>
    <xf numFmtId="0" fontId="12" fillId="0" borderId="1" xfId="2" applyFont="1" applyFill="1" applyBorder="1" applyAlignment="1">
      <alignment horizontal="left" vertical="center" wrapText="1"/>
    </xf>
    <xf numFmtId="1" fontId="27" fillId="0" borderId="0" xfId="0" applyNumberFormat="1" applyFont="1"/>
    <xf numFmtId="1" fontId="4" fillId="0" borderId="0" xfId="2" applyNumberFormat="1" applyFont="1" applyFill="1" applyBorder="1" applyAlignment="1">
      <alignment horizontal="center" vertical="center"/>
    </xf>
    <xf numFmtId="1" fontId="16" fillId="0" borderId="0" xfId="0" applyNumberFormat="1" applyFont="1"/>
    <xf numFmtId="1" fontId="16" fillId="0" borderId="0" xfId="2" applyNumberFormat="1" applyFont="1" applyFill="1" applyBorder="1" applyAlignment="1">
      <alignment horizontal="center" vertical="center"/>
    </xf>
    <xf numFmtId="1" fontId="0" fillId="0" borderId="0" xfId="0" applyNumberFormat="1"/>
    <xf numFmtId="0" fontId="12" fillId="0" borderId="1" xfId="2" applyFont="1" applyFill="1" applyBorder="1" applyAlignment="1">
      <alignment horizontal="center" vertical="center"/>
    </xf>
    <xf numFmtId="0" fontId="15" fillId="0" borderId="0" xfId="0" applyFont="1"/>
    <xf numFmtId="0" fontId="0" fillId="0" borderId="0" xfId="0" applyFont="1"/>
    <xf numFmtId="49" fontId="30" fillId="0" borderId="1" xfId="0" applyNumberFormat="1" applyFont="1" applyBorder="1" applyAlignment="1">
      <alignment horizontal="right" vertical="center"/>
    </xf>
    <xf numFmtId="0" fontId="30" fillId="0" borderId="0" xfId="0" applyFont="1"/>
    <xf numFmtId="0" fontId="31" fillId="0" borderId="0" xfId="0" applyFont="1"/>
    <xf numFmtId="0" fontId="32" fillId="0" borderId="0" xfId="0" applyFont="1" applyFill="1"/>
    <xf numFmtId="49" fontId="30" fillId="0" borderId="1" xfId="0" applyNumberFormat="1" applyFont="1" applyFill="1" applyBorder="1" applyAlignment="1">
      <alignment horizontal="right" vertical="center" wrapText="1"/>
    </xf>
    <xf numFmtId="0" fontId="33" fillId="0" borderId="0" xfId="0" applyFont="1"/>
    <xf numFmtId="0" fontId="29" fillId="0" borderId="0" xfId="0" applyFont="1" applyFill="1"/>
    <xf numFmtId="0" fontId="29" fillId="0" borderId="0" xfId="0" applyFont="1"/>
    <xf numFmtId="49" fontId="30" fillId="0" borderId="1" xfId="0" applyNumberFormat="1" applyFont="1" applyFill="1" applyBorder="1" applyAlignment="1">
      <alignment horizontal="right" vertical="center"/>
    </xf>
    <xf numFmtId="0" fontId="34" fillId="0" borderId="0" xfId="0" applyFont="1"/>
    <xf numFmtId="0" fontId="35" fillId="0" borderId="0" xfId="0" applyFont="1"/>
    <xf numFmtId="0" fontId="36" fillId="0" borderId="0" xfId="0" applyFont="1"/>
    <xf numFmtId="0" fontId="37" fillId="0" borderId="0" xfId="0" applyFont="1"/>
    <xf numFmtId="49" fontId="38" fillId="0" borderId="1" xfId="0" applyNumberFormat="1" applyFont="1" applyBorder="1" applyAlignment="1">
      <alignment horizontal="right" vertical="center"/>
    </xf>
    <xf numFmtId="0" fontId="39" fillId="0" borderId="0" xfId="0" applyFont="1"/>
    <xf numFmtId="0" fontId="40" fillId="0" borderId="0" xfId="0" applyFont="1"/>
    <xf numFmtId="0" fontId="41" fillId="0" borderId="0" xfId="0" applyFont="1"/>
    <xf numFmtId="0" fontId="40" fillId="0" borderId="0" xfId="0" applyFont="1" applyAlignment="1"/>
    <xf numFmtId="0" fontId="42" fillId="0" borderId="0" xfId="0" applyFont="1"/>
    <xf numFmtId="0" fontId="40" fillId="0" borderId="0" xfId="0" applyFont="1" applyAlignment="1">
      <alignment horizontal="center"/>
    </xf>
    <xf numFmtId="0" fontId="44" fillId="0" borderId="0" xfId="0" applyFont="1" applyAlignment="1">
      <alignment horizontal="right" vertical="center" wrapText="1"/>
    </xf>
    <xf numFmtId="49" fontId="49" fillId="0" borderId="1" xfId="0" applyNumberFormat="1" applyFont="1" applyBorder="1" applyAlignment="1">
      <alignment horizontal="right"/>
    </xf>
    <xf numFmtId="0" fontId="44" fillId="0" borderId="0" xfId="0" applyFont="1"/>
    <xf numFmtId="0" fontId="48" fillId="0" borderId="3" xfId="0" applyFont="1" applyBorder="1"/>
    <xf numFmtId="49" fontId="47" fillId="0" borderId="4" xfId="1" applyNumberFormat="1" applyFont="1" applyBorder="1"/>
    <xf numFmtId="0" fontId="47" fillId="0" borderId="5" xfId="1" applyNumberFormat="1" applyFont="1" applyBorder="1" applyAlignment="1">
      <alignment wrapText="1"/>
    </xf>
    <xf numFmtId="2" fontId="47" fillId="0" borderId="5" xfId="1" applyNumberFormat="1" applyFont="1" applyBorder="1"/>
    <xf numFmtId="2" fontId="47" fillId="0" borderId="6" xfId="1" applyNumberFormat="1" applyFont="1" applyBorder="1" applyAlignment="1">
      <alignment horizontal="right"/>
    </xf>
    <xf numFmtId="0" fontId="48" fillId="0" borderId="0" xfId="0" applyFont="1"/>
    <xf numFmtId="0" fontId="43" fillId="0" borderId="0" xfId="0" applyFont="1"/>
    <xf numFmtId="49" fontId="30" fillId="0" borderId="0" xfId="0" applyNumberFormat="1" applyFont="1" applyBorder="1" applyAlignment="1">
      <alignment horizontal="right" vertical="center"/>
    </xf>
    <xf numFmtId="49" fontId="30" fillId="0" borderId="1" xfId="0" applyNumberFormat="1" applyFont="1" applyBorder="1" applyAlignment="1">
      <alignment horizontal="right"/>
    </xf>
    <xf numFmtId="49" fontId="30" fillId="0" borderId="7" xfId="0" applyNumberFormat="1" applyFont="1" applyBorder="1" applyAlignment="1">
      <alignment horizontal="right"/>
    </xf>
    <xf numFmtId="49" fontId="29" fillId="0" borderId="1" xfId="0" applyNumberFormat="1" applyFont="1" applyBorder="1" applyAlignment="1">
      <alignment horizontal="right"/>
    </xf>
    <xf numFmtId="0" fontId="30" fillId="2" borderId="0" xfId="0" applyFont="1" applyFill="1"/>
    <xf numFmtId="0" fontId="40" fillId="2" borderId="0" xfId="0" applyFont="1" applyFill="1" applyAlignment="1"/>
    <xf numFmtId="0" fontId="56" fillId="2" borderId="0" xfId="0" applyFont="1" applyFill="1" applyAlignment="1"/>
    <xf numFmtId="49" fontId="57" fillId="0" borderId="1" xfId="0" applyNumberFormat="1" applyFont="1" applyBorder="1" applyAlignment="1">
      <alignment horizontal="right" vertical="center"/>
    </xf>
    <xf numFmtId="0" fontId="30" fillId="0" borderId="0" xfId="0" applyFont="1" applyBorder="1"/>
    <xf numFmtId="49" fontId="30" fillId="0" borderId="8" xfId="0" applyNumberFormat="1" applyFont="1" applyBorder="1" applyAlignment="1">
      <alignment horizontal="right" vertical="center"/>
    </xf>
    <xf numFmtId="49" fontId="29" fillId="0" borderId="8" xfId="0" applyNumberFormat="1" applyFont="1" applyBorder="1" applyAlignment="1">
      <alignment horizontal="right" vertical="center"/>
    </xf>
    <xf numFmtId="49" fontId="29" fillId="0" borderId="7" xfId="0" applyNumberFormat="1" applyFont="1" applyBorder="1" applyAlignment="1">
      <alignment horizontal="right" vertical="center"/>
    </xf>
    <xf numFmtId="0" fontId="30" fillId="0" borderId="7" xfId="0" applyFont="1" applyBorder="1"/>
    <xf numFmtId="0" fontId="50" fillId="0" borderId="7" xfId="0" applyFont="1" applyBorder="1"/>
    <xf numFmtId="0" fontId="51" fillId="0" borderId="7" xfId="0" applyFont="1" applyBorder="1"/>
    <xf numFmtId="0" fontId="29" fillId="2" borderId="7" xfId="0" applyFont="1" applyFill="1" applyBorder="1" applyAlignment="1">
      <alignment horizontal="right"/>
    </xf>
    <xf numFmtId="0" fontId="30" fillId="2" borderId="7" xfId="0" applyFont="1" applyFill="1" applyBorder="1" applyAlignment="1">
      <alignment horizontal="right"/>
    </xf>
    <xf numFmtId="0" fontId="30" fillId="2" borderId="7" xfId="0" applyFont="1" applyFill="1" applyBorder="1"/>
    <xf numFmtId="49" fontId="30" fillId="0" borderId="9" xfId="0" applyNumberFormat="1" applyFont="1" applyBorder="1" applyAlignment="1">
      <alignment horizontal="right"/>
    </xf>
    <xf numFmtId="49" fontId="29" fillId="0" borderId="1" xfId="0" applyNumberFormat="1" applyFont="1" applyBorder="1" applyAlignment="1">
      <alignment horizontal="right" vertical="center"/>
    </xf>
    <xf numFmtId="49" fontId="30" fillId="2" borderId="1" xfId="0" applyNumberFormat="1" applyFont="1" applyFill="1" applyBorder="1" applyAlignment="1">
      <alignment horizontal="right" vertical="center"/>
    </xf>
    <xf numFmtId="0" fontId="51" fillId="0" borderId="0" xfId="0" applyFont="1"/>
    <xf numFmtId="0" fontId="49" fillId="0" borderId="10" xfId="1" applyNumberFormat="1" applyFont="1" applyBorder="1" applyAlignment="1">
      <alignment horizontal="center" vertical="center" wrapText="1"/>
    </xf>
    <xf numFmtId="0" fontId="49" fillId="0" borderId="10" xfId="0" applyFont="1" applyBorder="1" applyAlignment="1">
      <alignment horizontal="center" vertical="center" wrapText="1"/>
    </xf>
    <xf numFmtId="0" fontId="49" fillId="0" borderId="11" xfId="1" applyNumberFormat="1" applyFont="1" applyBorder="1" applyAlignment="1">
      <alignment horizontal="center"/>
    </xf>
    <xf numFmtId="0" fontId="49" fillId="0" borderId="10" xfId="1" applyNumberFormat="1" applyFont="1" applyBorder="1" applyAlignment="1">
      <alignment horizontal="center"/>
    </xf>
    <xf numFmtId="0" fontId="49" fillId="0" borderId="10" xfId="1" applyNumberFormat="1" applyFont="1" applyBorder="1" applyAlignment="1">
      <alignment horizontal="center" wrapText="1"/>
    </xf>
    <xf numFmtId="0" fontId="49" fillId="0" borderId="12" xfId="0" applyFont="1" applyBorder="1" applyAlignment="1">
      <alignment horizontal="center"/>
    </xf>
    <xf numFmtId="49" fontId="36" fillId="0" borderId="13" xfId="0" applyNumberFormat="1" applyFont="1" applyBorder="1" applyAlignment="1">
      <alignment horizontal="right" vertical="center"/>
    </xf>
    <xf numFmtId="49" fontId="36" fillId="0" borderId="14" xfId="0" applyNumberFormat="1" applyFont="1" applyBorder="1" applyAlignment="1">
      <alignment horizontal="right" vertical="center"/>
    </xf>
    <xf numFmtId="49" fontId="49" fillId="0" borderId="15" xfId="0" applyNumberFormat="1" applyFont="1" applyBorder="1" applyAlignment="1">
      <alignment horizontal="left"/>
    </xf>
    <xf numFmtId="49" fontId="36" fillId="0" borderId="10" xfId="0" applyNumberFormat="1" applyFont="1" applyBorder="1" applyAlignment="1">
      <alignment horizontal="right" vertical="center"/>
    </xf>
    <xf numFmtId="49" fontId="36" fillId="0" borderId="16" xfId="0" applyNumberFormat="1" applyFont="1" applyBorder="1" applyAlignment="1">
      <alignment horizontal="right" vertical="center"/>
    </xf>
    <xf numFmtId="49" fontId="36" fillId="0" borderId="16" xfId="0" applyNumberFormat="1" applyFont="1" applyBorder="1" applyAlignment="1">
      <alignment horizontal="right"/>
    </xf>
    <xf numFmtId="49" fontId="36" fillId="0" borderId="17" xfId="0" applyNumberFormat="1" applyFont="1" applyBorder="1" applyAlignment="1">
      <alignment horizontal="right" vertical="center"/>
    </xf>
    <xf numFmtId="49" fontId="36" fillId="0" borderId="18" xfId="0" applyNumberFormat="1" applyFont="1" applyBorder="1" applyAlignment="1">
      <alignment horizontal="right" vertical="center"/>
    </xf>
    <xf numFmtId="0" fontId="36" fillId="0" borderId="19" xfId="0" applyFont="1" applyBorder="1" applyAlignment="1">
      <alignment vertical="center" wrapText="1"/>
    </xf>
    <xf numFmtId="49" fontId="36" fillId="0" borderId="20" xfId="0" applyNumberFormat="1" applyFont="1" applyBorder="1" applyAlignment="1">
      <alignment horizontal="right" vertical="center"/>
    </xf>
    <xf numFmtId="49" fontId="36" fillId="0" borderId="21" xfId="0" applyNumberFormat="1" applyFont="1" applyBorder="1" applyAlignment="1">
      <alignment horizontal="right" vertical="center"/>
    </xf>
    <xf numFmtId="0" fontId="36" fillId="0" borderId="21" xfId="0" applyFont="1" applyBorder="1" applyAlignment="1">
      <alignment horizontal="justify" vertical="center" wrapText="1"/>
    </xf>
    <xf numFmtId="49" fontId="36" fillId="0" borderId="7" xfId="0" applyNumberFormat="1" applyFont="1" applyBorder="1" applyAlignment="1">
      <alignment horizontal="right" vertical="center"/>
    </xf>
    <xf numFmtId="49" fontId="36" fillId="0" borderId="1" xfId="0" applyNumberFormat="1" applyFont="1" applyBorder="1" applyAlignment="1">
      <alignment horizontal="right" vertical="center"/>
    </xf>
    <xf numFmtId="0" fontId="36" fillId="0" borderId="1" xfId="0" applyFont="1" applyBorder="1" applyAlignment="1">
      <alignment horizontal="justify" vertical="center" wrapText="1"/>
    </xf>
    <xf numFmtId="0" fontId="36" fillId="0" borderId="7" xfId="0" applyFont="1" applyBorder="1"/>
    <xf numFmtId="0" fontId="36" fillId="0" borderId="9" xfId="0" applyFont="1" applyBorder="1"/>
    <xf numFmtId="0" fontId="36" fillId="0" borderId="18" xfId="0" applyFont="1" applyBorder="1" applyAlignment="1">
      <alignment horizontal="justify" vertical="center" wrapText="1"/>
    </xf>
    <xf numFmtId="49" fontId="30" fillId="0" borderId="1" xfId="1" applyNumberFormat="1" applyFont="1" applyBorder="1" applyAlignment="1">
      <alignment horizontal="right"/>
    </xf>
    <xf numFmtId="49" fontId="30" fillId="0" borderId="1" xfId="1" applyNumberFormat="1" applyFont="1" applyBorder="1" applyAlignment="1">
      <alignment horizontal="right" vertical="top"/>
    </xf>
    <xf numFmtId="49" fontId="30" fillId="0" borderId="1" xfId="1" applyNumberFormat="1" applyFont="1" applyBorder="1" applyAlignment="1">
      <alignment horizontal="right" vertical="center"/>
    </xf>
    <xf numFmtId="49" fontId="29" fillId="0" borderId="1" xfId="1" applyNumberFormat="1" applyFont="1" applyBorder="1" applyAlignment="1">
      <alignment horizontal="right" vertical="top"/>
    </xf>
    <xf numFmtId="49" fontId="30" fillId="0" borderId="1" xfId="1" applyNumberFormat="1" applyFont="1" applyBorder="1" applyAlignment="1">
      <alignment horizontal="right" wrapText="1"/>
    </xf>
    <xf numFmtId="49" fontId="30" fillId="2" borderId="1" xfId="1" applyNumberFormat="1" applyFont="1" applyFill="1" applyBorder="1" applyAlignment="1">
      <alignment horizontal="right" vertical="center"/>
    </xf>
    <xf numFmtId="0" fontId="30" fillId="2" borderId="1" xfId="0" applyFont="1" applyFill="1" applyBorder="1"/>
    <xf numFmtId="0" fontId="49" fillId="0" borderId="1" xfId="0" applyFont="1" applyBorder="1" applyAlignment="1"/>
    <xf numFmtId="49" fontId="36" fillId="0" borderId="1" xfId="0" applyNumberFormat="1" applyFont="1" applyBorder="1" applyAlignment="1">
      <alignment horizontal="right"/>
    </xf>
    <xf numFmtId="0" fontId="36" fillId="0" borderId="1" xfId="0" applyFont="1" applyBorder="1" applyAlignment="1"/>
    <xf numFmtId="0" fontId="50" fillId="0" borderId="0" xfId="0" applyFont="1"/>
    <xf numFmtId="49" fontId="36" fillId="0" borderId="1" xfId="1" applyNumberFormat="1" applyFont="1" applyBorder="1" applyAlignment="1">
      <alignment horizontal="right"/>
    </xf>
    <xf numFmtId="49" fontId="36" fillId="2" borderId="1" xfId="0" applyNumberFormat="1" applyFont="1" applyFill="1" applyBorder="1" applyAlignment="1">
      <alignment horizontal="right" vertical="center"/>
    </xf>
    <xf numFmtId="49" fontId="36" fillId="2" borderId="1" xfId="1" applyNumberFormat="1" applyFont="1" applyFill="1" applyBorder="1" applyAlignment="1">
      <alignment horizontal="right"/>
    </xf>
    <xf numFmtId="0" fontId="36" fillId="0" borderId="1" xfId="0" applyFont="1" applyBorder="1"/>
    <xf numFmtId="0" fontId="38" fillId="0" borderId="0" xfId="0" applyFont="1"/>
    <xf numFmtId="0" fontId="36" fillId="0" borderId="1" xfId="0" applyFont="1" applyBorder="1" applyAlignment="1">
      <alignment horizontal="right"/>
    </xf>
    <xf numFmtId="0" fontId="29" fillId="0" borderId="22" xfId="0" applyFont="1" applyBorder="1" applyAlignment="1">
      <alignment horizontal="center" vertical="center" wrapText="1"/>
    </xf>
    <xf numFmtId="2" fontId="30" fillId="0" borderId="0" xfId="0" applyNumberFormat="1" applyFont="1"/>
    <xf numFmtId="49" fontId="29" fillId="0" borderId="1" xfId="1" applyNumberFormat="1" applyFont="1" applyBorder="1" applyAlignment="1">
      <alignment horizontal="right"/>
    </xf>
    <xf numFmtId="0" fontId="29" fillId="0" borderId="1" xfId="1" applyNumberFormat="1" applyFont="1" applyBorder="1" applyAlignment="1">
      <alignment wrapText="1"/>
    </xf>
    <xf numFmtId="49" fontId="36" fillId="0" borderId="13" xfId="0" applyNumberFormat="1" applyFont="1" applyBorder="1" applyAlignment="1">
      <alignment horizontal="right"/>
    </xf>
    <xf numFmtId="49" fontId="30" fillId="0" borderId="23" xfId="0" applyNumberFormat="1" applyFont="1" applyBorder="1" applyAlignment="1">
      <alignment horizontal="right"/>
    </xf>
    <xf numFmtId="49" fontId="30" fillId="0" borderId="0" xfId="1" applyNumberFormat="1" applyFont="1" applyBorder="1" applyAlignment="1">
      <alignment horizontal="right"/>
    </xf>
    <xf numFmtId="0" fontId="30" fillId="0" borderId="24" xfId="1" applyNumberFormat="1" applyFont="1" applyBorder="1" applyAlignment="1">
      <alignment wrapText="1"/>
    </xf>
    <xf numFmtId="0" fontId="36" fillId="0" borderId="25" xfId="0" applyFont="1" applyBorder="1"/>
    <xf numFmtId="0" fontId="30" fillId="0" borderId="10" xfId="0" applyFont="1" applyBorder="1"/>
    <xf numFmtId="49" fontId="29" fillId="0" borderId="25" xfId="1" applyNumberFormat="1" applyFont="1" applyBorder="1"/>
    <xf numFmtId="0" fontId="29" fillId="0" borderId="25" xfId="1" applyNumberFormat="1" applyFont="1" applyBorder="1"/>
    <xf numFmtId="4" fontId="58" fillId="0" borderId="1" xfId="1" applyNumberFormat="1" applyFont="1" applyBorder="1"/>
    <xf numFmtId="4" fontId="49" fillId="0" borderId="1" xfId="1" applyNumberFormat="1" applyFont="1" applyBorder="1"/>
    <xf numFmtId="4" fontId="29" fillId="0" borderId="26" xfId="1" applyNumberFormat="1" applyFont="1" applyBorder="1" applyAlignment="1">
      <alignment horizontal="right"/>
    </xf>
    <xf numFmtId="4" fontId="36" fillId="0" borderId="26" xfId="1" applyNumberFormat="1" applyFont="1" applyBorder="1" applyAlignment="1">
      <alignment horizontal="right"/>
    </xf>
    <xf numFmtId="4" fontId="59" fillId="0" borderId="1" xfId="1" applyNumberFormat="1" applyFont="1" applyBorder="1"/>
    <xf numFmtId="4" fontId="49" fillId="0" borderId="27" xfId="1" applyNumberFormat="1" applyFont="1" applyBorder="1" applyAlignment="1"/>
    <xf numFmtId="4" fontId="49" fillId="0" borderId="28" xfId="1" applyNumberFormat="1" applyFont="1" applyBorder="1" applyAlignment="1"/>
    <xf numFmtId="4" fontId="49" fillId="0" borderId="10" xfId="1" applyNumberFormat="1" applyFont="1" applyBorder="1" applyAlignment="1"/>
    <xf numFmtId="4" fontId="49" fillId="0" borderId="29" xfId="1" applyNumberFormat="1" applyFont="1" applyBorder="1"/>
    <xf numFmtId="4" fontId="49" fillId="0" borderId="23" xfId="1" applyNumberFormat="1" applyFont="1" applyBorder="1"/>
    <xf numFmtId="4" fontId="53" fillId="0" borderId="23" xfId="1" applyNumberFormat="1" applyFont="1" applyBorder="1"/>
    <xf numFmtId="4" fontId="49" fillId="0" borderId="12" xfId="1" applyNumberFormat="1" applyFont="1" applyBorder="1"/>
    <xf numFmtId="4" fontId="49" fillId="0" borderId="21" xfId="1" applyNumberFormat="1" applyFont="1" applyBorder="1"/>
    <xf numFmtId="4" fontId="53" fillId="0" borderId="21" xfId="1" applyNumberFormat="1" applyFont="1" applyBorder="1"/>
    <xf numFmtId="4" fontId="49" fillId="0" borderId="30" xfId="1" applyNumberFormat="1" applyFont="1" applyBorder="1"/>
    <xf numFmtId="4" fontId="49" fillId="0" borderId="31" xfId="1" applyNumberFormat="1" applyFont="1" applyBorder="1"/>
    <xf numFmtId="4" fontId="53" fillId="0" borderId="1" xfId="1" applyNumberFormat="1" applyFont="1" applyBorder="1"/>
    <xf numFmtId="4" fontId="53" fillId="0" borderId="31" xfId="1" applyNumberFormat="1" applyFont="1" applyBorder="1"/>
    <xf numFmtId="4" fontId="49" fillId="0" borderId="18" xfId="1" applyNumberFormat="1" applyFont="1" applyBorder="1"/>
    <xf numFmtId="4" fontId="53" fillId="0" borderId="18" xfId="1" applyNumberFormat="1" applyFont="1" applyBorder="1"/>
    <xf numFmtId="4" fontId="53" fillId="0" borderId="26" xfId="1" applyNumberFormat="1" applyFont="1" applyBorder="1"/>
    <xf numFmtId="4" fontId="57" fillId="0" borderId="1" xfId="1" applyNumberFormat="1" applyFont="1" applyBorder="1"/>
    <xf numFmtId="4" fontId="58" fillId="0" borderId="1" xfId="0" applyNumberFormat="1" applyFont="1" applyBorder="1"/>
    <xf numFmtId="4" fontId="60" fillId="0" borderId="1" xfId="1" applyNumberFormat="1" applyFont="1" applyBorder="1"/>
    <xf numFmtId="4" fontId="60" fillId="2" borderId="1" xfId="0" applyNumberFormat="1" applyFont="1" applyFill="1" applyBorder="1"/>
    <xf numFmtId="4" fontId="60" fillId="2" borderId="1" xfId="1" applyNumberFormat="1" applyFont="1" applyFill="1" applyBorder="1"/>
    <xf numFmtId="4" fontId="59" fillId="2" borderId="1" xfId="1" applyNumberFormat="1" applyFont="1" applyFill="1" applyBorder="1"/>
    <xf numFmtId="4" fontId="57" fillId="0" borderId="1" xfId="0" applyNumberFormat="1" applyFont="1" applyBorder="1"/>
    <xf numFmtId="4" fontId="60" fillId="0" borderId="1" xfId="0" applyNumberFormat="1" applyFont="1" applyBorder="1"/>
    <xf numFmtId="4" fontId="60" fillId="0" borderId="18" xfId="0" applyNumberFormat="1" applyFont="1" applyBorder="1"/>
    <xf numFmtId="4" fontId="60" fillId="0" borderId="18" xfId="1" applyNumberFormat="1" applyFont="1" applyBorder="1"/>
    <xf numFmtId="4" fontId="29" fillId="0" borderId="18" xfId="1" applyNumberFormat="1" applyFont="1" applyBorder="1" applyAlignment="1">
      <alignment horizontal="right"/>
    </xf>
    <xf numFmtId="4" fontId="30" fillId="0" borderId="1" xfId="1" applyNumberFormat="1" applyFont="1" applyBorder="1"/>
    <xf numFmtId="4" fontId="30" fillId="0" borderId="18" xfId="1" applyNumberFormat="1" applyFont="1" applyBorder="1" applyAlignment="1">
      <alignment horizontal="right"/>
    </xf>
    <xf numFmtId="4" fontId="30" fillId="0" borderId="1" xfId="1" applyNumberFormat="1" applyFont="1" applyBorder="1" applyAlignment="1">
      <alignment horizontal="right"/>
    </xf>
    <xf numFmtId="4" fontId="36" fillId="0" borderId="18" xfId="1" applyNumberFormat="1" applyFont="1" applyBorder="1" applyAlignment="1">
      <alignment horizontal="right"/>
    </xf>
    <xf numFmtId="4" fontId="60" fillId="3" borderId="1" xfId="1" applyNumberFormat="1" applyFont="1" applyFill="1" applyBorder="1"/>
    <xf numFmtId="4" fontId="60" fillId="0" borderId="1" xfId="1" applyNumberFormat="1" applyFont="1" applyBorder="1" applyAlignment="1">
      <alignment wrapText="1"/>
    </xf>
    <xf numFmtId="4" fontId="59" fillId="0" borderId="1" xfId="1" applyNumberFormat="1" applyFont="1" applyBorder="1" applyAlignment="1">
      <alignment wrapText="1"/>
    </xf>
    <xf numFmtId="4" fontId="60" fillId="2" borderId="1" xfId="1" applyNumberFormat="1" applyFont="1" applyFill="1" applyBorder="1" applyAlignment="1">
      <alignment wrapText="1"/>
    </xf>
    <xf numFmtId="4" fontId="59" fillId="0" borderId="1" xfId="0" applyNumberFormat="1" applyFont="1" applyBorder="1"/>
    <xf numFmtId="0" fontId="59" fillId="0" borderId="1" xfId="0" applyFont="1" applyBorder="1"/>
    <xf numFmtId="49" fontId="59" fillId="0" borderId="1" xfId="1" applyNumberFormat="1" applyFont="1" applyBorder="1" applyAlignment="1">
      <alignment horizontal="right" wrapText="1"/>
    </xf>
    <xf numFmtId="49" fontId="59" fillId="2" borderId="1" xfId="0" applyNumberFormat="1" applyFont="1" applyFill="1" applyBorder="1" applyAlignment="1">
      <alignment horizontal="right" vertical="center"/>
    </xf>
    <xf numFmtId="49" fontId="59" fillId="2" borderId="1" xfId="0" applyNumberFormat="1" applyFont="1" applyFill="1" applyBorder="1" applyAlignment="1">
      <alignment horizontal="right" vertical="center" wrapText="1"/>
    </xf>
    <xf numFmtId="4" fontId="59" fillId="2" borderId="1" xfId="0" applyNumberFormat="1" applyFont="1" applyFill="1" applyBorder="1"/>
    <xf numFmtId="0" fontId="60" fillId="0" borderId="0" xfId="0" applyFont="1" applyBorder="1" applyAlignment="1">
      <alignment horizontal="right" vertical="center" wrapText="1"/>
    </xf>
    <xf numFmtId="0" fontId="60" fillId="0" borderId="0" xfId="0" applyFont="1" applyBorder="1" applyAlignment="1">
      <alignment vertical="center"/>
    </xf>
    <xf numFmtId="0" fontId="60" fillId="0" borderId="0" xfId="0" applyFont="1" applyBorder="1" applyAlignment="1">
      <alignment horizontal="justify" vertical="center" wrapText="1"/>
    </xf>
    <xf numFmtId="2" fontId="60" fillId="0" borderId="0" xfId="0" applyNumberFormat="1" applyFont="1" applyBorder="1"/>
    <xf numFmtId="2" fontId="61" fillId="0" borderId="0" xfId="0" applyNumberFormat="1" applyFont="1" applyBorder="1"/>
    <xf numFmtId="2" fontId="59" fillId="0" borderId="0" xfId="1" applyNumberFormat="1" applyFont="1" applyBorder="1"/>
    <xf numFmtId="0" fontId="62" fillId="0" borderId="0" xfId="0" applyFont="1" applyBorder="1" applyAlignment="1">
      <alignment horizontal="center" vertical="center" wrapText="1"/>
    </xf>
    <xf numFmtId="0" fontId="63" fillId="0" borderId="0" xfId="0" applyFont="1" applyBorder="1" applyAlignment="1">
      <alignment horizontal="center" vertical="center" wrapText="1"/>
    </xf>
    <xf numFmtId="0" fontId="59" fillId="0" borderId="10" xfId="1" applyNumberFormat="1" applyFont="1" applyBorder="1" applyAlignment="1">
      <alignment horizontal="center" vertical="center" wrapText="1"/>
    </xf>
    <xf numFmtId="0" fontId="59" fillId="0" borderId="10" xfId="1" applyNumberFormat="1" applyFont="1" applyBorder="1" applyAlignment="1">
      <alignment horizontal="center"/>
    </xf>
    <xf numFmtId="0" fontId="59" fillId="0" borderId="10" xfId="1" applyNumberFormat="1" applyFont="1" applyBorder="1" applyAlignment="1">
      <alignment horizontal="center" wrapText="1"/>
    </xf>
    <xf numFmtId="0" fontId="59" fillId="0" borderId="12" xfId="0" applyFont="1" applyBorder="1" applyAlignment="1">
      <alignment horizontal="center"/>
    </xf>
    <xf numFmtId="49" fontId="60" fillId="0" borderId="1" xfId="0" applyNumberFormat="1" applyFont="1" applyBorder="1" applyAlignment="1">
      <alignment horizontal="right" wrapText="1"/>
    </xf>
    <xf numFmtId="49" fontId="60" fillId="0" borderId="2" xfId="1" applyNumberFormat="1" applyFont="1" applyBorder="1" applyAlignment="1">
      <alignment horizontal="right" wrapText="1"/>
    </xf>
    <xf numFmtId="49" fontId="60" fillId="0" borderId="32" xfId="0" applyNumberFormat="1" applyFont="1" applyBorder="1" applyAlignment="1">
      <alignment horizontal="right" vertical="center"/>
    </xf>
    <xf numFmtId="49" fontId="60" fillId="0" borderId="33" xfId="1" applyNumberFormat="1" applyFont="1" applyBorder="1" applyAlignment="1">
      <alignment horizontal="right" vertical="center" wrapText="1"/>
    </xf>
    <xf numFmtId="4" fontId="60" fillId="0" borderId="3" xfId="1" applyNumberFormat="1" applyFont="1" applyBorder="1" applyAlignment="1">
      <alignment horizontal="right"/>
    </xf>
    <xf numFmtId="49" fontId="59" fillId="0" borderId="32" xfId="0" applyNumberFormat="1" applyFont="1" applyBorder="1" applyAlignment="1">
      <alignment horizontal="right" vertical="center"/>
    </xf>
    <xf numFmtId="49" fontId="59" fillId="0" borderId="33" xfId="1" applyNumberFormat="1" applyFont="1" applyBorder="1" applyAlignment="1">
      <alignment horizontal="right" vertical="center" wrapText="1"/>
    </xf>
    <xf numFmtId="0" fontId="59" fillId="0" borderId="8" xfId="0" applyFont="1" applyBorder="1" applyAlignment="1">
      <alignment horizontal="left" vertical="center" wrapText="1"/>
    </xf>
    <xf numFmtId="4" fontId="59" fillId="0" borderId="3" xfId="1" applyNumberFormat="1" applyFont="1" applyBorder="1" applyAlignment="1">
      <alignment horizontal="right"/>
    </xf>
    <xf numFmtId="4" fontId="60" fillId="0" borderId="1" xfId="1" applyNumberFormat="1" applyFont="1" applyBorder="1" applyAlignment="1">
      <alignment horizontal="right"/>
    </xf>
    <xf numFmtId="4" fontId="59" fillId="0" borderId="33" xfId="1" applyNumberFormat="1" applyFont="1" applyBorder="1" applyAlignment="1">
      <alignment horizontal="right"/>
    </xf>
    <xf numFmtId="4" fontId="59" fillId="0" borderId="32" xfId="1" applyNumberFormat="1" applyFont="1" applyBorder="1" applyAlignment="1">
      <alignment horizontal="center"/>
    </xf>
    <xf numFmtId="4" fontId="59" fillId="0" borderId="34" xfId="1" applyNumberFormat="1" applyFont="1" applyBorder="1"/>
    <xf numFmtId="49" fontId="60" fillId="0" borderId="35" xfId="0" applyNumberFormat="1" applyFont="1" applyBorder="1" applyAlignment="1">
      <alignment horizontal="right"/>
    </xf>
    <xf numFmtId="0" fontId="60" fillId="0" borderId="7" xfId="0" applyFont="1" applyBorder="1" applyAlignment="1">
      <alignment horizontal="left" vertical="center" wrapText="1"/>
    </xf>
    <xf numFmtId="4" fontId="60" fillId="0" borderId="2" xfId="1" applyNumberFormat="1" applyFont="1" applyBorder="1" applyAlignment="1">
      <alignment horizontal="right"/>
    </xf>
    <xf numFmtId="4" fontId="60" fillId="0" borderId="1" xfId="1" applyNumberFormat="1" applyFont="1" applyBorder="1" applyAlignment="1">
      <alignment horizontal="center"/>
    </xf>
    <xf numFmtId="49" fontId="59" fillId="0" borderId="35" xfId="0" applyNumberFormat="1" applyFont="1" applyBorder="1" applyAlignment="1">
      <alignment horizontal="right" vertical="center"/>
    </xf>
    <xf numFmtId="49" fontId="59" fillId="0" borderId="2" xfId="1" applyNumberFormat="1" applyFont="1" applyBorder="1" applyAlignment="1">
      <alignment horizontal="right" vertical="top" wrapText="1"/>
    </xf>
    <xf numFmtId="0" fontId="59" fillId="0" borderId="7" xfId="0" applyFont="1" applyBorder="1" applyAlignment="1">
      <alignment horizontal="left" vertical="center" wrapText="1"/>
    </xf>
    <xf numFmtId="4" fontId="59" fillId="0" borderId="1" xfId="1" applyNumberFormat="1" applyFont="1" applyBorder="1" applyAlignment="1">
      <alignment horizontal="right"/>
    </xf>
    <xf numFmtId="4" fontId="59" fillId="0" borderId="2" xfId="1" applyNumberFormat="1" applyFont="1" applyBorder="1" applyAlignment="1">
      <alignment horizontal="right"/>
    </xf>
    <xf numFmtId="4" fontId="59" fillId="0" borderId="1" xfId="1" applyNumberFormat="1" applyFont="1" applyBorder="1" applyAlignment="1">
      <alignment horizontal="center"/>
    </xf>
    <xf numFmtId="0" fontId="60" fillId="0" borderId="35" xfId="0" applyFont="1" applyBorder="1" applyAlignment="1">
      <alignment horizontal="right"/>
    </xf>
    <xf numFmtId="49" fontId="60" fillId="0" borderId="2" xfId="1" applyNumberFormat="1" applyFont="1" applyBorder="1" applyAlignment="1">
      <alignment horizontal="right"/>
    </xf>
    <xf numFmtId="0" fontId="60" fillId="0" borderId="7" xfId="1" applyNumberFormat="1" applyFont="1" applyBorder="1" applyAlignment="1">
      <alignment wrapText="1"/>
    </xf>
    <xf numFmtId="0" fontId="60" fillId="0" borderId="7" xfId="1" applyNumberFormat="1" applyFont="1" applyBorder="1"/>
    <xf numFmtId="0" fontId="64" fillId="0" borderId="0" xfId="0" applyFont="1" applyBorder="1"/>
    <xf numFmtId="0" fontId="64" fillId="0" borderId="24" xfId="0" applyFont="1" applyBorder="1"/>
    <xf numFmtId="4" fontId="64" fillId="0" borderId="0" xfId="0" applyNumberFormat="1" applyFont="1" applyBorder="1" applyAlignment="1">
      <alignment horizontal="right"/>
    </xf>
    <xf numFmtId="4" fontId="64" fillId="0" borderId="0" xfId="0" applyNumberFormat="1" applyFont="1" applyBorder="1" applyAlignment="1">
      <alignment horizontal="center"/>
    </xf>
    <xf numFmtId="4" fontId="64" fillId="0" borderId="1" xfId="0" applyNumberFormat="1" applyFont="1" applyBorder="1" applyAlignment="1">
      <alignment horizontal="right"/>
    </xf>
    <xf numFmtId="4" fontId="64" fillId="0" borderId="1" xfId="0" applyNumberFormat="1" applyFont="1" applyBorder="1" applyAlignment="1">
      <alignment horizontal="center"/>
    </xf>
    <xf numFmtId="0" fontId="60" fillId="0" borderId="36" xfId="1" applyNumberFormat="1" applyFont="1" applyBorder="1" applyAlignment="1">
      <alignment wrapText="1"/>
    </xf>
    <xf numFmtId="49" fontId="60" fillId="0" borderId="2" xfId="1" applyNumberFormat="1" applyFont="1" applyBorder="1" applyAlignment="1">
      <alignment horizontal="right" vertical="top" wrapText="1"/>
    </xf>
    <xf numFmtId="0" fontId="60" fillId="0" borderId="36" xfId="1" applyNumberFormat="1" applyFont="1" applyBorder="1" applyAlignment="1">
      <alignment vertical="top" wrapText="1"/>
    </xf>
    <xf numFmtId="49" fontId="59" fillId="0" borderId="35" xfId="0" applyNumberFormat="1" applyFont="1" applyBorder="1" applyAlignment="1">
      <alignment horizontal="right"/>
    </xf>
    <xf numFmtId="49" fontId="59" fillId="0" borderId="2" xfId="1" applyNumberFormat="1" applyFont="1" applyBorder="1" applyAlignment="1">
      <alignment horizontal="right"/>
    </xf>
    <xf numFmtId="0" fontId="59" fillId="0" borderId="36" xfId="1" applyNumberFormat="1" applyFont="1" applyBorder="1" applyAlignment="1">
      <alignment wrapText="1"/>
    </xf>
    <xf numFmtId="4" fontId="59" fillId="0" borderId="1" xfId="0" applyNumberFormat="1" applyFont="1" applyBorder="1" applyAlignment="1">
      <alignment horizontal="right"/>
    </xf>
    <xf numFmtId="4" fontId="59" fillId="0" borderId="1" xfId="0" applyNumberFormat="1" applyFont="1" applyBorder="1" applyAlignment="1">
      <alignment horizontal="center"/>
    </xf>
    <xf numFmtId="49" fontId="60" fillId="0" borderId="35" xfId="0" applyNumberFormat="1" applyFont="1" applyBorder="1" applyAlignment="1">
      <alignment horizontal="right" vertical="center"/>
    </xf>
    <xf numFmtId="4" fontId="60" fillId="0" borderId="1" xfId="0" applyNumberFormat="1" applyFont="1" applyBorder="1" applyAlignment="1">
      <alignment horizontal="right"/>
    </xf>
    <xf numFmtId="0" fontId="60" fillId="2" borderId="35" xfId="0" applyFont="1" applyFill="1" applyBorder="1" applyAlignment="1">
      <alignment horizontal="right"/>
    </xf>
    <xf numFmtId="49" fontId="59" fillId="2" borderId="2" xfId="1" applyNumberFormat="1" applyFont="1" applyFill="1" applyBorder="1" applyAlignment="1">
      <alignment horizontal="right" wrapText="1"/>
    </xf>
    <xf numFmtId="0" fontId="59" fillId="2" borderId="7" xfId="1" applyNumberFormat="1" applyFont="1" applyFill="1" applyBorder="1" applyAlignment="1">
      <alignment wrapText="1"/>
    </xf>
    <xf numFmtId="4" fontId="59" fillId="2" borderId="1" xfId="1" applyNumberFormat="1" applyFont="1" applyFill="1" applyBorder="1" applyAlignment="1">
      <alignment horizontal="right"/>
    </xf>
    <xf numFmtId="4" fontId="59" fillId="2" borderId="2" xfId="1" applyNumberFormat="1" applyFont="1" applyFill="1" applyBorder="1" applyAlignment="1">
      <alignment horizontal="right"/>
    </xf>
    <xf numFmtId="4" fontId="59" fillId="2" borderId="1" xfId="1" applyNumberFormat="1" applyFont="1" applyFill="1" applyBorder="1" applyAlignment="1">
      <alignment horizontal="center"/>
    </xf>
    <xf numFmtId="49" fontId="60" fillId="2" borderId="2" xfId="1" applyNumberFormat="1" applyFont="1" applyFill="1" applyBorder="1" applyAlignment="1">
      <alignment horizontal="right"/>
    </xf>
    <xf numFmtId="0" fontId="60" fillId="2" borderId="7" xfId="1" applyNumberFormat="1" applyFont="1" applyFill="1" applyBorder="1" applyAlignment="1">
      <alignment wrapText="1"/>
    </xf>
    <xf numFmtId="4" fontId="60" fillId="2" borderId="1" xfId="1" applyNumberFormat="1" applyFont="1" applyFill="1" applyBorder="1" applyAlignment="1">
      <alignment horizontal="right"/>
    </xf>
    <xf numFmtId="4" fontId="60" fillId="2" borderId="1" xfId="1" applyNumberFormat="1" applyFont="1" applyFill="1" applyBorder="1" applyAlignment="1">
      <alignment horizontal="center"/>
    </xf>
    <xf numFmtId="0" fontId="60" fillId="2" borderId="37" xfId="0" applyFont="1" applyFill="1" applyBorder="1" applyAlignment="1">
      <alignment horizontal="right"/>
    </xf>
    <xf numFmtId="49" fontId="60" fillId="2" borderId="38" xfId="1" applyNumberFormat="1" applyFont="1" applyFill="1" applyBorder="1" applyAlignment="1">
      <alignment horizontal="right"/>
    </xf>
    <xf numFmtId="0" fontId="60" fillId="2" borderId="9" xfId="1" applyNumberFormat="1" applyFont="1" applyFill="1" applyBorder="1" applyAlignment="1">
      <alignment wrapText="1"/>
    </xf>
    <xf numFmtId="4" fontId="60" fillId="2" borderId="18" xfId="1" applyNumberFormat="1" applyFont="1" applyFill="1" applyBorder="1" applyAlignment="1">
      <alignment horizontal="right"/>
    </xf>
    <xf numFmtId="4" fontId="60" fillId="2" borderId="38" xfId="1" applyNumberFormat="1" applyFont="1" applyFill="1" applyBorder="1" applyAlignment="1">
      <alignment horizontal="right"/>
    </xf>
    <xf numFmtId="49" fontId="60" fillId="0" borderId="37" xfId="0" applyNumberFormat="1" applyFont="1" applyBorder="1" applyAlignment="1">
      <alignment horizontal="right"/>
    </xf>
    <xf numFmtId="49" fontId="60" fillId="0" borderId="38" xfId="1" applyNumberFormat="1" applyFont="1" applyBorder="1" applyAlignment="1">
      <alignment horizontal="right"/>
    </xf>
    <xf numFmtId="4" fontId="60" fillId="0" borderId="18" xfId="1" applyNumberFormat="1" applyFont="1" applyBorder="1" applyAlignment="1">
      <alignment horizontal="right"/>
    </xf>
    <xf numFmtId="4" fontId="60" fillId="0" borderId="18" xfId="1" applyNumberFormat="1" applyFont="1" applyBorder="1" applyAlignment="1">
      <alignment horizontal="center"/>
    </xf>
    <xf numFmtId="49" fontId="60" fillId="0" borderId="1" xfId="0" applyNumberFormat="1" applyFont="1" applyBorder="1" applyAlignment="1">
      <alignment horizontal="right"/>
    </xf>
    <xf numFmtId="49" fontId="60" fillId="0" borderId="1" xfId="1" applyNumberFormat="1" applyFont="1" applyBorder="1" applyAlignment="1">
      <alignment horizontal="right"/>
    </xf>
    <xf numFmtId="0" fontId="45" fillId="0" borderId="0" xfId="1" applyNumberFormat="1" applyFont="1" applyBorder="1" applyAlignment="1">
      <alignment wrapText="1"/>
    </xf>
    <xf numFmtId="0" fontId="46" fillId="0" borderId="0" xfId="0" applyFont="1" applyBorder="1" applyAlignment="1">
      <alignment wrapText="1"/>
    </xf>
    <xf numFmtId="4" fontId="49" fillId="0" borderId="39" xfId="1" applyNumberFormat="1" applyFont="1" applyBorder="1" applyAlignment="1"/>
    <xf numFmtId="49" fontId="30" fillId="0" borderId="7" xfId="0" applyNumberFormat="1" applyFont="1" applyBorder="1" applyAlignment="1">
      <alignment horizontal="right" vertical="center"/>
    </xf>
    <xf numFmtId="49" fontId="57" fillId="0" borderId="7" xfId="0" applyNumberFormat="1" applyFont="1" applyBorder="1" applyAlignment="1">
      <alignment horizontal="right" vertical="center"/>
    </xf>
    <xf numFmtId="4" fontId="59" fillId="0" borderId="31" xfId="1" applyNumberFormat="1" applyFont="1" applyBorder="1"/>
    <xf numFmtId="49" fontId="30" fillId="2" borderId="7" xfId="0" applyNumberFormat="1" applyFont="1" applyFill="1" applyBorder="1" applyAlignment="1">
      <alignment horizontal="right" vertical="center"/>
    </xf>
    <xf numFmtId="49" fontId="49" fillId="0" borderId="7" xfId="0" applyNumberFormat="1" applyFont="1" applyBorder="1" applyAlignment="1">
      <alignment horizontal="right"/>
    </xf>
    <xf numFmtId="4" fontId="58" fillId="0" borderId="31" xfId="1" applyNumberFormat="1" applyFont="1" applyBorder="1"/>
    <xf numFmtId="49" fontId="36" fillId="0" borderId="7" xfId="0" applyNumberFormat="1" applyFont="1" applyBorder="1" applyAlignment="1">
      <alignment horizontal="right"/>
    </xf>
    <xf numFmtId="49" fontId="36" fillId="2" borderId="7" xfId="0" applyNumberFormat="1" applyFont="1" applyFill="1" applyBorder="1" applyAlignment="1">
      <alignment horizontal="right"/>
    </xf>
    <xf numFmtId="49" fontId="29" fillId="0" borderId="7" xfId="0" applyNumberFormat="1" applyFont="1" applyBorder="1" applyAlignment="1">
      <alignment horizontal="right"/>
    </xf>
    <xf numFmtId="49" fontId="29" fillId="2" borderId="7" xfId="0" applyNumberFormat="1" applyFont="1" applyFill="1" applyBorder="1" applyAlignment="1">
      <alignment horizontal="right" vertical="center"/>
    </xf>
    <xf numFmtId="49" fontId="30" fillId="0" borderId="24" xfId="0" applyNumberFormat="1" applyFont="1" applyBorder="1" applyAlignment="1">
      <alignment horizontal="right" vertical="center"/>
    </xf>
    <xf numFmtId="2" fontId="60" fillId="0" borderId="12" xfId="1" applyNumberFormat="1" applyFont="1" applyBorder="1"/>
    <xf numFmtId="0" fontId="30" fillId="0" borderId="24" xfId="0" applyFont="1" applyBorder="1"/>
    <xf numFmtId="0" fontId="59" fillId="0" borderId="12" xfId="1" applyNumberFormat="1" applyFont="1" applyBorder="1"/>
    <xf numFmtId="0" fontId="30" fillId="0" borderId="1" xfId="0" applyFont="1" applyBorder="1"/>
    <xf numFmtId="0" fontId="59" fillId="0" borderId="40" xfId="1" applyNumberFormat="1" applyFont="1" applyBorder="1" applyAlignment="1">
      <alignment horizontal="center" vertical="center" wrapText="1"/>
    </xf>
    <xf numFmtId="0" fontId="65" fillId="0" borderId="40" xfId="0" applyFont="1" applyBorder="1" applyAlignment="1">
      <alignment horizontal="center" vertical="center" wrapText="1"/>
    </xf>
    <xf numFmtId="0" fontId="65" fillId="0" borderId="5" xfId="0" applyFont="1" applyBorder="1" applyAlignment="1">
      <alignment horizontal="center" vertical="center" wrapText="1"/>
    </xf>
    <xf numFmtId="0" fontId="59" fillId="0" borderId="22" xfId="1" applyNumberFormat="1" applyFont="1" applyBorder="1" applyAlignment="1">
      <alignment horizontal="center" vertical="center" wrapText="1"/>
    </xf>
    <xf numFmtId="0" fontId="59" fillId="0" borderId="22" xfId="0" applyFont="1" applyBorder="1" applyAlignment="1">
      <alignment horizontal="center" vertical="center" wrapText="1"/>
    </xf>
    <xf numFmtId="0" fontId="59" fillId="0" borderId="0" xfId="1" applyNumberFormat="1" applyFont="1" applyBorder="1" applyAlignment="1">
      <alignment horizontal="center" vertical="center" wrapText="1"/>
    </xf>
    <xf numFmtId="0" fontId="0" fillId="3" borderId="0" xfId="0" applyFont="1" applyFill="1"/>
    <xf numFmtId="0" fontId="39" fillId="3" borderId="0" xfId="0" applyFont="1" applyFill="1"/>
    <xf numFmtId="0" fontId="43" fillId="3" borderId="0" xfId="0" applyFont="1" applyFill="1"/>
    <xf numFmtId="4" fontId="36" fillId="3" borderId="0" xfId="0" applyNumberFormat="1" applyFont="1" applyFill="1"/>
    <xf numFmtId="2" fontId="66" fillId="3" borderId="0" xfId="0" applyNumberFormat="1" applyFont="1" applyFill="1"/>
    <xf numFmtId="0" fontId="66" fillId="3" borderId="0" xfId="0" applyFont="1" applyFill="1"/>
    <xf numFmtId="4" fontId="66" fillId="3" borderId="0" xfId="0" applyNumberFormat="1" applyFont="1" applyFill="1"/>
    <xf numFmtId="4" fontId="67" fillId="3" borderId="0" xfId="0" applyNumberFormat="1" applyFont="1" applyFill="1"/>
    <xf numFmtId="0" fontId="67" fillId="3" borderId="0" xfId="0" applyFont="1" applyFill="1"/>
    <xf numFmtId="2" fontId="66" fillId="3" borderId="0" xfId="0" applyNumberFormat="1" applyFont="1" applyFill="1" applyAlignment="1"/>
    <xf numFmtId="0" fontId="66" fillId="3" borderId="0" xfId="0" applyFont="1" applyFill="1" applyAlignment="1">
      <alignment horizontal="left"/>
    </xf>
    <xf numFmtId="0" fontId="66" fillId="3" borderId="0" xfId="0" applyFont="1" applyFill="1" applyAlignment="1">
      <alignment horizontal="center"/>
    </xf>
    <xf numFmtId="0" fontId="30" fillId="0" borderId="1" xfId="0" applyFont="1" applyBorder="1" applyAlignment="1">
      <alignment horizontal="justify" vertical="center" wrapText="1"/>
    </xf>
    <xf numFmtId="0" fontId="57" fillId="0" borderId="1" xfId="0" applyFont="1" applyBorder="1" applyAlignment="1">
      <alignment horizontal="justify" vertical="center" wrapText="1"/>
    </xf>
    <xf numFmtId="0" fontId="30" fillId="0" borderId="1" xfId="1" applyNumberFormat="1" applyFont="1" applyBorder="1" applyAlignment="1">
      <alignment wrapText="1"/>
    </xf>
    <xf numFmtId="0" fontId="29" fillId="0" borderId="1" xfId="0" applyFont="1" applyBorder="1" applyAlignment="1">
      <alignment horizontal="justify" vertical="center" wrapText="1"/>
    </xf>
    <xf numFmtId="0" fontId="30" fillId="0" borderId="1" xfId="1" applyNumberFormat="1" applyFont="1" applyBorder="1" applyAlignment="1">
      <alignment vertical="top" wrapText="1"/>
    </xf>
    <xf numFmtId="0" fontId="29" fillId="0" borderId="1" xfId="1" applyNumberFormat="1" applyFont="1" applyBorder="1" applyAlignment="1">
      <alignment vertical="top" wrapText="1"/>
    </xf>
    <xf numFmtId="0" fontId="30" fillId="0" borderId="1" xfId="1" applyNumberFormat="1" applyFont="1" applyBorder="1" applyAlignment="1">
      <alignment vertical="center" wrapText="1"/>
    </xf>
    <xf numFmtId="0" fontId="30" fillId="0" borderId="1" xfId="0" applyFont="1" applyBorder="1" applyAlignment="1">
      <alignment horizontal="left" vertical="center" wrapText="1"/>
    </xf>
    <xf numFmtId="0" fontId="29" fillId="0" borderId="1" xfId="1" applyNumberFormat="1" applyFont="1" applyBorder="1"/>
    <xf numFmtId="0" fontId="30" fillId="0" borderId="1" xfId="1" applyNumberFormat="1" applyFont="1" applyBorder="1"/>
    <xf numFmtId="0" fontId="30" fillId="2" borderId="1" xfId="1" applyNumberFormat="1" applyFont="1" applyFill="1" applyBorder="1" applyAlignment="1">
      <alignment wrapText="1"/>
    </xf>
    <xf numFmtId="0" fontId="30" fillId="0" borderId="1" xfId="0" applyFont="1" applyBorder="1" applyAlignment="1">
      <alignment wrapText="1"/>
    </xf>
    <xf numFmtId="0" fontId="30" fillId="2" borderId="1" xfId="0" applyFont="1" applyFill="1" applyBorder="1" applyAlignment="1">
      <alignment wrapText="1"/>
    </xf>
    <xf numFmtId="0" fontId="49" fillId="0" borderId="1" xfId="0" applyFont="1" applyBorder="1"/>
    <xf numFmtId="0" fontId="36" fillId="0" borderId="1" xfId="1" applyNumberFormat="1" applyFont="1" applyBorder="1" applyAlignment="1">
      <alignment wrapText="1"/>
    </xf>
    <xf numFmtId="0" fontId="36" fillId="2" borderId="1" xfId="1" applyNumberFormat="1" applyFont="1" applyFill="1" applyBorder="1" applyAlignment="1">
      <alignment wrapText="1"/>
    </xf>
    <xf numFmtId="0" fontId="36" fillId="0" borderId="18" xfId="1" applyNumberFormat="1" applyFont="1" applyBorder="1" applyAlignment="1">
      <alignment vertical="top" wrapText="1"/>
    </xf>
    <xf numFmtId="0" fontId="59" fillId="0" borderId="1" xfId="1" applyNumberFormat="1" applyFont="1" applyBorder="1" applyAlignment="1">
      <alignment vertical="top" wrapText="1"/>
    </xf>
    <xf numFmtId="4" fontId="59" fillId="2" borderId="31" xfId="1" applyNumberFormat="1" applyFont="1" applyFill="1" applyBorder="1"/>
    <xf numFmtId="0" fontId="60" fillId="0" borderId="8" xfId="0" applyFont="1" applyBorder="1" applyAlignment="1">
      <alignment horizontal="left" vertical="center" wrapText="1"/>
    </xf>
    <xf numFmtId="0" fontId="60" fillId="0" borderId="1" xfId="1" applyNumberFormat="1" applyFont="1" applyBorder="1" applyAlignment="1">
      <alignment vertical="top" wrapText="1"/>
    </xf>
    <xf numFmtId="4" fontId="29" fillId="0" borderId="10" xfId="1" applyNumberFormat="1" applyFont="1" applyBorder="1"/>
    <xf numFmtId="4" fontId="49" fillId="0" borderId="10" xfId="1" applyNumberFormat="1" applyFont="1" applyBorder="1"/>
    <xf numFmtId="0" fontId="68" fillId="0" borderId="0" xfId="0" applyFont="1" applyAlignment="1">
      <alignment horizontal="left"/>
    </xf>
    <xf numFmtId="0" fontId="8" fillId="0" borderId="14" xfId="0" applyFont="1" applyBorder="1" applyAlignment="1">
      <alignment horizontal="center"/>
    </xf>
    <xf numFmtId="0" fontId="10" fillId="0" borderId="0" xfId="2" applyFont="1" applyAlignment="1">
      <alignment horizontal="center"/>
    </xf>
    <xf numFmtId="0" fontId="20" fillId="0" borderId="0" xfId="2" applyFont="1" applyAlignment="1">
      <alignment horizontal="center" vertical="center" wrapText="1"/>
    </xf>
    <xf numFmtId="0" fontId="22" fillId="0" borderId="0" xfId="2" applyFont="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0" fontId="7" fillId="0" borderId="0" xfId="0" applyFont="1" applyAlignment="1">
      <alignment horizontal="left"/>
    </xf>
    <xf numFmtId="0" fontId="7" fillId="0" borderId="0" xfId="0" applyFont="1" applyAlignment="1">
      <alignment horizontal="left" vertical="top" shrinkToFit="1"/>
    </xf>
    <xf numFmtId="0" fontId="4" fillId="0" borderId="1" xfId="0" applyFont="1" applyBorder="1" applyAlignment="1">
      <alignment horizontal="center" vertical="center" wrapText="1"/>
    </xf>
    <xf numFmtId="0" fontId="28" fillId="0" borderId="0" xfId="0" applyFont="1" applyAlignment="1">
      <alignment horizontal="center" vertical="center" wrapText="1"/>
    </xf>
    <xf numFmtId="2" fontId="66" fillId="3" borderId="0" xfId="0" applyNumberFormat="1" applyFont="1" applyFill="1" applyAlignment="1">
      <alignment horizontal="center"/>
    </xf>
    <xf numFmtId="0" fontId="59" fillId="0" borderId="43" xfId="1" applyNumberFormat="1" applyFont="1" applyBorder="1" applyAlignment="1">
      <alignment horizontal="center" vertical="center" wrapText="1"/>
    </xf>
    <xf numFmtId="0" fontId="65" fillId="0" borderId="4" xfId="0" applyFont="1" applyBorder="1" applyAlignment="1">
      <alignment horizontal="center" vertical="center" wrapText="1"/>
    </xf>
    <xf numFmtId="0" fontId="59" fillId="0" borderId="40" xfId="1" applyNumberFormat="1" applyFont="1" applyBorder="1" applyAlignment="1">
      <alignment horizontal="center" vertical="center" wrapText="1"/>
    </xf>
    <xf numFmtId="0" fontId="65" fillId="0" borderId="40" xfId="0" applyFont="1" applyBorder="1" applyAlignment="1">
      <alignment horizontal="center" vertical="center" wrapText="1"/>
    </xf>
    <xf numFmtId="0" fontId="65" fillId="0" borderId="5" xfId="0" applyFont="1" applyBorder="1" applyAlignment="1">
      <alignment horizontal="center" vertical="center" wrapText="1"/>
    </xf>
    <xf numFmtId="2" fontId="41" fillId="0" borderId="0" xfId="0" applyNumberFormat="1" applyFont="1" applyAlignment="1">
      <alignment horizontal="center"/>
    </xf>
    <xf numFmtId="0" fontId="59" fillId="0" borderId="22" xfId="1" applyNumberFormat="1" applyFont="1" applyBorder="1" applyAlignment="1">
      <alignment horizontal="center" vertical="center" wrapText="1"/>
    </xf>
    <xf numFmtId="0" fontId="59" fillId="0" borderId="5" xfId="1" applyNumberFormat="1" applyFont="1" applyBorder="1" applyAlignment="1">
      <alignment horizontal="center" vertical="center" wrapText="1"/>
    </xf>
    <xf numFmtId="0" fontId="59" fillId="0" borderId="22" xfId="0" applyFont="1" applyBorder="1" applyAlignment="1">
      <alignment horizontal="center" vertical="center" wrapText="1"/>
    </xf>
    <xf numFmtId="0" fontId="59" fillId="0" borderId="40" xfId="0" applyFont="1" applyBorder="1" applyAlignment="1">
      <alignment horizontal="center" vertical="center" wrapText="1"/>
    </xf>
    <xf numFmtId="0" fontId="59" fillId="0" borderId="5" xfId="0" applyFont="1" applyBorder="1" applyAlignment="1">
      <alignment horizontal="center" vertical="center" wrapText="1"/>
    </xf>
    <xf numFmtId="0" fontId="29" fillId="0" borderId="22" xfId="0" applyNumberFormat="1" applyFont="1" applyFill="1" applyBorder="1" applyAlignment="1" applyProtection="1">
      <alignment horizontal="center" vertical="center" wrapText="1"/>
    </xf>
    <xf numFmtId="0" fontId="29" fillId="0" borderId="40" xfId="0" applyNumberFormat="1" applyFont="1" applyFill="1" applyBorder="1" applyAlignment="1" applyProtection="1">
      <alignment horizontal="center" vertical="center" wrapText="1"/>
    </xf>
    <xf numFmtId="0" fontId="29" fillId="0" borderId="5" xfId="0" applyNumberFormat="1" applyFont="1" applyFill="1" applyBorder="1" applyAlignment="1" applyProtection="1">
      <alignment horizontal="center" vertical="center" wrapText="1"/>
    </xf>
    <xf numFmtId="0" fontId="59" fillId="0" borderId="0" xfId="1" applyNumberFormat="1" applyFont="1" applyBorder="1" applyAlignment="1">
      <alignment horizontal="center" vertical="center" wrapText="1"/>
    </xf>
    <xf numFmtId="0" fontId="49" fillId="0" borderId="40" xfId="1" applyNumberFormat="1" applyFont="1" applyBorder="1" applyAlignment="1">
      <alignment horizontal="center" vertical="center" wrapText="1"/>
    </xf>
    <xf numFmtId="0" fontId="52" fillId="0" borderId="40" xfId="0" applyFont="1" applyBorder="1" applyAlignment="1">
      <alignment horizontal="center" vertical="center" wrapText="1"/>
    </xf>
    <xf numFmtId="0" fontId="52" fillId="0" borderId="5" xfId="0" applyFont="1" applyBorder="1" applyAlignment="1">
      <alignment horizontal="center" vertical="center" wrapText="1"/>
    </xf>
    <xf numFmtId="0" fontId="59" fillId="0" borderId="22" xfId="0" applyNumberFormat="1" applyFont="1" applyFill="1" applyBorder="1" applyAlignment="1" applyProtection="1">
      <alignment horizontal="center" vertical="center" wrapText="1"/>
    </xf>
    <xf numFmtId="0" fontId="59" fillId="0" borderId="40" xfId="0" applyNumberFormat="1" applyFont="1" applyFill="1" applyBorder="1" applyAlignment="1" applyProtection="1">
      <alignment horizontal="center" vertical="center" wrapText="1"/>
    </xf>
    <xf numFmtId="0" fontId="59" fillId="0" borderId="5" xfId="0" applyNumberFormat="1" applyFont="1" applyFill="1" applyBorder="1" applyAlignment="1" applyProtection="1">
      <alignment horizontal="center" vertical="center" wrapText="1"/>
    </xf>
    <xf numFmtId="0" fontId="49" fillId="0" borderId="22" xfId="0" applyFont="1" applyBorder="1" applyAlignment="1">
      <alignment horizontal="center" vertical="center" textRotation="90" wrapText="1"/>
    </xf>
    <xf numFmtId="0" fontId="49" fillId="0" borderId="40" xfId="0" applyFont="1" applyBorder="1" applyAlignment="1">
      <alignment horizontal="center" vertical="center" textRotation="90" wrapText="1"/>
    </xf>
    <xf numFmtId="0" fontId="49" fillId="0" borderId="5" xfId="0" applyFont="1" applyBorder="1" applyAlignment="1">
      <alignment horizontal="center" vertical="center" textRotation="90" wrapText="1"/>
    </xf>
    <xf numFmtId="0" fontId="49" fillId="0" borderId="22" xfId="1" applyNumberFormat="1" applyFont="1" applyBorder="1" applyAlignment="1">
      <alignment horizontal="center" vertical="center" textRotation="90" wrapText="1"/>
    </xf>
    <xf numFmtId="0" fontId="49" fillId="0" borderId="40" xfId="1" applyNumberFormat="1" applyFont="1" applyBorder="1" applyAlignment="1">
      <alignment horizontal="center" vertical="center" textRotation="90" wrapText="1"/>
    </xf>
    <xf numFmtId="0" fontId="49" fillId="0" borderId="5" xfId="1" applyNumberFormat="1" applyFont="1" applyBorder="1" applyAlignment="1">
      <alignment horizontal="center" vertical="center" textRotation="90" wrapText="1"/>
    </xf>
    <xf numFmtId="0" fontId="60" fillId="0" borderId="44" xfId="0" applyFont="1" applyBorder="1" applyAlignment="1">
      <alignment horizontal="right" vertical="center" wrapText="1"/>
    </xf>
    <xf numFmtId="0" fontId="60" fillId="0" borderId="4" xfId="0" applyFont="1" applyBorder="1" applyAlignment="1">
      <alignment horizontal="right" vertical="center" wrapText="1"/>
    </xf>
    <xf numFmtId="49" fontId="43" fillId="0" borderId="47" xfId="0" applyNumberFormat="1" applyFont="1" applyBorder="1" applyAlignment="1">
      <alignment horizontal="center"/>
    </xf>
    <xf numFmtId="0" fontId="44" fillId="0" borderId="0" xfId="0" applyFont="1" applyBorder="1" applyAlignment="1">
      <alignment horizontal="center"/>
    </xf>
    <xf numFmtId="0" fontId="49" fillId="0" borderId="11" xfId="1" applyNumberFormat="1" applyFont="1" applyBorder="1" applyAlignment="1">
      <alignment horizontal="center" vertical="center" wrapText="1"/>
    </xf>
    <xf numFmtId="0" fontId="49" fillId="0" borderId="42" xfId="1" applyNumberFormat="1" applyFont="1" applyBorder="1" applyAlignment="1">
      <alignment horizontal="center" vertical="center" wrapText="1"/>
    </xf>
    <xf numFmtId="0" fontId="49" fillId="0" borderId="41" xfId="1" applyNumberFormat="1" applyFont="1" applyBorder="1" applyAlignment="1">
      <alignment horizontal="center" vertical="center" wrapText="1"/>
    </xf>
    <xf numFmtId="0" fontId="49" fillId="0" borderId="43" xfId="1" applyNumberFormat="1" applyFont="1" applyBorder="1" applyAlignment="1">
      <alignment horizontal="center" vertical="center" wrapText="1"/>
    </xf>
    <xf numFmtId="0" fontId="49" fillId="0" borderId="44" xfId="1" applyNumberFormat="1" applyFont="1" applyBorder="1" applyAlignment="1">
      <alignment horizontal="center" vertical="center" wrapText="1"/>
    </xf>
    <xf numFmtId="0" fontId="49" fillId="0" borderId="4" xfId="1" applyNumberFormat="1" applyFont="1" applyBorder="1" applyAlignment="1">
      <alignment horizontal="center" vertical="center" wrapText="1"/>
    </xf>
    <xf numFmtId="0" fontId="54" fillId="0" borderId="22" xfId="0" applyNumberFormat="1" applyFont="1" applyFill="1" applyBorder="1" applyAlignment="1" applyProtection="1">
      <alignment horizontal="center" vertical="center" textRotation="90" wrapText="1"/>
    </xf>
    <xf numFmtId="0" fontId="54" fillId="0" borderId="40" xfId="0" applyNumberFormat="1" applyFont="1" applyFill="1" applyBorder="1" applyAlignment="1" applyProtection="1">
      <alignment horizontal="center" vertical="center" textRotation="90" wrapText="1"/>
    </xf>
    <xf numFmtId="0" fontId="54" fillId="0" borderId="5" xfId="0" applyNumberFormat="1" applyFont="1" applyFill="1" applyBorder="1" applyAlignment="1" applyProtection="1">
      <alignment horizontal="center" vertical="center" textRotation="90" wrapText="1"/>
    </xf>
    <xf numFmtId="0" fontId="49" fillId="0" borderId="11" xfId="0" applyFont="1" applyBorder="1" applyAlignment="1">
      <alignment horizontal="center" vertical="center" wrapText="1"/>
    </xf>
    <xf numFmtId="0" fontId="49" fillId="0" borderId="42" xfId="0" applyFont="1" applyBorder="1" applyAlignment="1">
      <alignment horizontal="center" vertical="center" wrapText="1"/>
    </xf>
    <xf numFmtId="0" fontId="49" fillId="0" borderId="43" xfId="0" applyFont="1" applyBorder="1" applyAlignment="1">
      <alignment horizontal="center" vertical="center" wrapText="1"/>
    </xf>
    <xf numFmtId="0" fontId="49" fillId="0" borderId="44" xfId="0" applyFont="1" applyBorder="1" applyAlignment="1">
      <alignment horizontal="center" vertical="center" wrapText="1"/>
    </xf>
    <xf numFmtId="0" fontId="59" fillId="0" borderId="46" xfId="1" applyNumberFormat="1" applyFont="1" applyBorder="1" applyAlignment="1">
      <alignment horizontal="center" vertical="center" wrapText="1"/>
    </xf>
    <xf numFmtId="0" fontId="59" fillId="0" borderId="6" xfId="1" applyNumberFormat="1" applyFont="1" applyBorder="1" applyAlignment="1">
      <alignment horizontal="center" vertical="center" wrapText="1"/>
    </xf>
    <xf numFmtId="0" fontId="59" fillId="0" borderId="12" xfId="1" applyNumberFormat="1" applyFont="1" applyBorder="1" applyAlignment="1">
      <alignment horizontal="center" vertical="center" wrapText="1"/>
    </xf>
    <xf numFmtId="0" fontId="59" fillId="0" borderId="39" xfId="1" applyNumberFormat="1" applyFont="1" applyBorder="1" applyAlignment="1">
      <alignment horizontal="center" vertical="center" wrapText="1"/>
    </xf>
    <xf numFmtId="0" fontId="59" fillId="0" borderId="11" xfId="1" applyNumberFormat="1" applyFont="1" applyBorder="1" applyAlignment="1">
      <alignment horizontal="center" vertical="center" wrapText="1"/>
    </xf>
    <xf numFmtId="0" fontId="59" fillId="0" borderId="42" xfId="1" applyNumberFormat="1" applyFont="1" applyBorder="1" applyAlignment="1">
      <alignment horizontal="center" vertical="center" wrapText="1"/>
    </xf>
    <xf numFmtId="0" fontId="59" fillId="0" borderId="41" xfId="1" applyNumberFormat="1" applyFont="1" applyBorder="1" applyAlignment="1">
      <alignment horizontal="center" vertical="center" wrapText="1"/>
    </xf>
    <xf numFmtId="0" fontId="59" fillId="0" borderId="44" xfId="1" applyNumberFormat="1" applyFont="1" applyBorder="1" applyAlignment="1">
      <alignment horizontal="center" vertical="center" wrapText="1"/>
    </xf>
    <xf numFmtId="0" fontId="59" fillId="0" borderId="4" xfId="1" applyNumberFormat="1" applyFont="1" applyBorder="1" applyAlignment="1">
      <alignment horizontal="center" vertical="center" wrapText="1"/>
    </xf>
    <xf numFmtId="0" fontId="52" fillId="0" borderId="40" xfId="0" applyFont="1" applyBorder="1" applyAlignment="1">
      <alignment horizontal="center" vertical="center" textRotation="90" wrapText="1"/>
    </xf>
    <xf numFmtId="0" fontId="52" fillId="0" borderId="5" xfId="0" applyFont="1" applyBorder="1" applyAlignment="1">
      <alignment horizontal="center" vertical="center" textRotation="90" wrapText="1"/>
    </xf>
    <xf numFmtId="0" fontId="31" fillId="0" borderId="0" xfId="0" applyFont="1" applyAlignment="1">
      <alignment horizontal="center" vertical="center" wrapText="1"/>
    </xf>
    <xf numFmtId="0" fontId="49" fillId="0" borderId="25" xfId="1" applyNumberFormat="1" applyFont="1" applyBorder="1" applyAlignment="1">
      <alignment vertical="center" wrapText="1"/>
    </xf>
    <xf numFmtId="0" fontId="52" fillId="0" borderId="45" xfId="0" applyFont="1" applyBorder="1" applyAlignment="1">
      <alignment vertical="center" wrapText="1"/>
    </xf>
    <xf numFmtId="0" fontId="59" fillId="0" borderId="41" xfId="0" applyNumberFormat="1" applyFont="1" applyFill="1" applyBorder="1" applyAlignment="1" applyProtection="1">
      <alignment horizontal="center" vertical="center" wrapText="1"/>
    </xf>
    <xf numFmtId="0" fontId="59" fillId="0" borderId="12" xfId="0" applyNumberFormat="1" applyFont="1" applyFill="1" applyBorder="1" applyAlignment="1" applyProtection="1">
      <alignment horizontal="center" vertical="center" wrapText="1"/>
    </xf>
    <xf numFmtId="0" fontId="59" fillId="0" borderId="4" xfId="0" applyNumberFormat="1" applyFont="1" applyFill="1" applyBorder="1" applyAlignment="1" applyProtection="1">
      <alignment horizontal="center" vertical="center" wrapText="1"/>
    </xf>
    <xf numFmtId="0" fontId="49" fillId="0" borderId="22" xfId="0" applyNumberFormat="1" applyFont="1" applyFill="1" applyBorder="1" applyAlignment="1" applyProtection="1">
      <alignment horizontal="center" vertical="center" textRotation="90" wrapText="1"/>
    </xf>
    <xf numFmtId="0" fontId="49" fillId="0" borderId="40" xfId="0" applyNumberFormat="1" applyFont="1" applyFill="1" applyBorder="1" applyAlignment="1" applyProtection="1">
      <alignment horizontal="center" vertical="center" textRotation="90" wrapText="1"/>
    </xf>
    <xf numFmtId="0" fontId="49" fillId="0" borderId="5" xfId="0" applyNumberFormat="1" applyFont="1" applyFill="1" applyBorder="1" applyAlignment="1" applyProtection="1">
      <alignment horizontal="center" vertical="center" textRotation="90" wrapText="1"/>
    </xf>
    <xf numFmtId="0" fontId="59" fillId="0" borderId="11" xfId="0" applyFont="1" applyBorder="1" applyAlignment="1">
      <alignment horizontal="center" vertical="center" wrapText="1"/>
    </xf>
    <xf numFmtId="0" fontId="59" fillId="0" borderId="42" xfId="0" applyFont="1" applyBorder="1" applyAlignment="1">
      <alignment horizontal="center" vertical="center" wrapText="1"/>
    </xf>
    <xf numFmtId="0" fontId="59" fillId="0" borderId="43" xfId="0" applyFont="1" applyBorder="1" applyAlignment="1">
      <alignment horizontal="center" vertical="center" wrapText="1"/>
    </xf>
    <xf numFmtId="0" fontId="59" fillId="0" borderId="44" xfId="0" applyFont="1" applyBorder="1" applyAlignment="1">
      <alignment horizontal="center" vertical="center" wrapText="1"/>
    </xf>
    <xf numFmtId="0" fontId="59" fillId="0" borderId="25" xfId="1" applyNumberFormat="1" applyFont="1" applyBorder="1" applyAlignment="1">
      <alignment vertical="center" wrapText="1"/>
    </xf>
    <xf numFmtId="0" fontId="65" fillId="0" borderId="45" xfId="0" applyFont="1" applyBorder="1" applyAlignment="1">
      <alignment vertical="center" wrapText="1"/>
    </xf>
  </cellXfs>
  <cellStyles count="3">
    <cellStyle name="Грошовий" xfId="1" builtinId="4"/>
    <cellStyle name="Звичайний" xfId="0" builtinId="0"/>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view="pageBreakPreview" zoomScale="60" zoomScaleNormal="75" workbookViewId="0">
      <selection activeCell="M48" sqref="M48"/>
    </sheetView>
  </sheetViews>
  <sheetFormatPr defaultRowHeight="12.75" x14ac:dyDescent="0.2"/>
  <cols>
    <col min="1" max="1" width="14.28515625" customWidth="1"/>
    <col min="2" max="2" width="76.140625" customWidth="1"/>
    <col min="3" max="3" width="19.5703125" customWidth="1"/>
    <col min="4" max="4" width="15.42578125" customWidth="1"/>
    <col min="5" max="5" width="12.5703125" customWidth="1"/>
    <col min="6" max="6" width="19.28515625" customWidth="1"/>
  </cols>
  <sheetData>
    <row r="1" spans="1:6" ht="23.25" x14ac:dyDescent="0.35">
      <c r="A1" s="45"/>
      <c r="B1" s="46"/>
      <c r="D1" s="38" t="s">
        <v>86</v>
      </c>
      <c r="E1" s="38"/>
      <c r="F1" s="38"/>
    </row>
    <row r="2" spans="1:6" ht="23.25" x14ac:dyDescent="0.35">
      <c r="A2" s="45"/>
      <c r="B2" s="39"/>
      <c r="D2" s="40" t="s">
        <v>77</v>
      </c>
      <c r="E2" s="38"/>
      <c r="F2" s="38"/>
    </row>
    <row r="3" spans="1:6" ht="23.25" x14ac:dyDescent="0.35">
      <c r="A3" s="45"/>
      <c r="B3" s="39"/>
      <c r="D3" s="38" t="s">
        <v>76</v>
      </c>
      <c r="E3" s="38"/>
      <c r="F3" s="38"/>
    </row>
    <row r="4" spans="1:6" ht="23.25" x14ac:dyDescent="0.35">
      <c r="A4" s="45"/>
      <c r="B4" s="45"/>
      <c r="D4" s="38" t="s">
        <v>163</v>
      </c>
      <c r="E4" s="38"/>
      <c r="F4" s="38"/>
    </row>
    <row r="5" spans="1:6" ht="23.25" x14ac:dyDescent="0.35">
      <c r="A5" s="45"/>
      <c r="B5" s="45"/>
      <c r="C5" s="41"/>
      <c r="D5" s="42"/>
      <c r="E5" s="43"/>
      <c r="F5" s="44"/>
    </row>
    <row r="6" spans="1:6" ht="23.25" customHeight="1" x14ac:dyDescent="0.35">
      <c r="A6" s="364" t="s">
        <v>87</v>
      </c>
      <c r="B6" s="364"/>
      <c r="C6" s="364"/>
      <c r="D6" s="364"/>
      <c r="E6" s="364"/>
      <c r="F6" s="364"/>
    </row>
    <row r="7" spans="1:6" s="47" customFormat="1" ht="47.25" customHeight="1" x14ac:dyDescent="0.25">
      <c r="A7" s="365" t="s">
        <v>153</v>
      </c>
      <c r="B7" s="366"/>
      <c r="C7" s="366"/>
      <c r="D7" s="366"/>
      <c r="E7" s="366"/>
      <c r="F7" s="366"/>
    </row>
    <row r="8" spans="1:6" s="47" customFormat="1" ht="16.5" x14ac:dyDescent="0.25">
      <c r="A8" s="48"/>
      <c r="B8" s="49"/>
      <c r="C8" s="49"/>
      <c r="D8" s="49"/>
      <c r="E8" s="49"/>
      <c r="F8" s="50" t="s">
        <v>88</v>
      </c>
    </row>
    <row r="9" spans="1:6" s="47" customFormat="1" ht="16.5" x14ac:dyDescent="0.25">
      <c r="A9" s="367" t="s">
        <v>89</v>
      </c>
      <c r="B9" s="367" t="s">
        <v>90</v>
      </c>
      <c r="C9" s="367" t="s">
        <v>14</v>
      </c>
      <c r="D9" s="368" t="s">
        <v>15</v>
      </c>
      <c r="E9" s="368"/>
      <c r="F9" s="367" t="s">
        <v>16</v>
      </c>
    </row>
    <row r="10" spans="1:6" s="47" customFormat="1" ht="57" customHeight="1" x14ac:dyDescent="0.25">
      <c r="A10" s="367"/>
      <c r="B10" s="367"/>
      <c r="C10" s="367"/>
      <c r="D10" s="52" t="s">
        <v>12</v>
      </c>
      <c r="E10" s="51" t="s">
        <v>78</v>
      </c>
      <c r="F10" s="367"/>
    </row>
    <row r="11" spans="1:6" s="47" customFormat="1" ht="16.5" customHeight="1" x14ac:dyDescent="0.25">
      <c r="A11" s="51">
        <v>10000000</v>
      </c>
      <c r="B11" s="51" t="s">
        <v>91</v>
      </c>
      <c r="C11" s="53">
        <f>C18+C12</f>
        <v>7179024</v>
      </c>
      <c r="D11" s="53">
        <v>0</v>
      </c>
      <c r="E11" s="53">
        <v>0</v>
      </c>
      <c r="F11" s="53">
        <f t="shared" ref="F11:F59" si="0">C11+D11</f>
        <v>7179024</v>
      </c>
    </row>
    <row r="12" spans="1:6" s="47" customFormat="1" ht="34.5" customHeight="1" x14ac:dyDescent="0.25">
      <c r="A12" s="52">
        <v>13000000</v>
      </c>
      <c r="B12" s="54" t="s">
        <v>155</v>
      </c>
      <c r="C12" s="55">
        <f>C13</f>
        <v>6647024</v>
      </c>
      <c r="D12" s="53">
        <v>0</v>
      </c>
      <c r="E12" s="53">
        <v>0</v>
      </c>
      <c r="F12" s="53">
        <f t="shared" si="0"/>
        <v>6647024</v>
      </c>
    </row>
    <row r="13" spans="1:6" s="47" customFormat="1" ht="16.5" x14ac:dyDescent="0.25">
      <c r="A13" s="52">
        <v>13050000</v>
      </c>
      <c r="B13" s="56" t="s">
        <v>92</v>
      </c>
      <c r="C13" s="55">
        <f>C14+C15+C16+C17</f>
        <v>6647024</v>
      </c>
      <c r="D13" s="53">
        <v>0</v>
      </c>
      <c r="E13" s="53">
        <v>0</v>
      </c>
      <c r="F13" s="53">
        <f t="shared" si="0"/>
        <v>6647024</v>
      </c>
    </row>
    <row r="14" spans="1:6" s="47" customFormat="1" ht="16.5" x14ac:dyDescent="0.25">
      <c r="A14" s="52">
        <v>13050100</v>
      </c>
      <c r="B14" s="56" t="s">
        <v>93</v>
      </c>
      <c r="C14" s="55">
        <v>832207</v>
      </c>
      <c r="D14" s="53">
        <v>0</v>
      </c>
      <c r="E14" s="53">
        <v>0</v>
      </c>
      <c r="F14" s="53">
        <f t="shared" si="0"/>
        <v>832207</v>
      </c>
    </row>
    <row r="15" spans="1:6" s="47" customFormat="1" ht="16.5" x14ac:dyDescent="0.25">
      <c r="A15" s="52">
        <v>13050200</v>
      </c>
      <c r="B15" s="56" t="s">
        <v>94</v>
      </c>
      <c r="C15" s="55">
        <v>4865189</v>
      </c>
      <c r="D15" s="53">
        <v>0</v>
      </c>
      <c r="E15" s="53">
        <v>0</v>
      </c>
      <c r="F15" s="53">
        <f t="shared" si="0"/>
        <v>4865189</v>
      </c>
    </row>
    <row r="16" spans="1:6" s="47" customFormat="1" ht="16.5" x14ac:dyDescent="0.25">
      <c r="A16" s="52">
        <v>13050300</v>
      </c>
      <c r="B16" s="56" t="s">
        <v>95</v>
      </c>
      <c r="C16" s="55">
        <v>119669</v>
      </c>
      <c r="D16" s="53">
        <v>0</v>
      </c>
      <c r="E16" s="53">
        <v>0</v>
      </c>
      <c r="F16" s="53">
        <f t="shared" si="0"/>
        <v>119669</v>
      </c>
    </row>
    <row r="17" spans="1:6" s="47" customFormat="1" ht="16.5" x14ac:dyDescent="0.25">
      <c r="A17" s="52">
        <v>13050500</v>
      </c>
      <c r="B17" s="56" t="s">
        <v>96</v>
      </c>
      <c r="C17" s="55">
        <v>829959</v>
      </c>
      <c r="D17" s="53">
        <v>0</v>
      </c>
      <c r="E17" s="53">
        <v>0</v>
      </c>
      <c r="F17" s="53">
        <f t="shared" si="0"/>
        <v>829959</v>
      </c>
    </row>
    <row r="18" spans="1:6" s="47" customFormat="1" ht="16.5" x14ac:dyDescent="0.25">
      <c r="A18" s="52">
        <v>18000000</v>
      </c>
      <c r="B18" s="54" t="s">
        <v>97</v>
      </c>
      <c r="C18" s="55">
        <f>C19+C21</f>
        <v>532000</v>
      </c>
      <c r="D18" s="53">
        <v>0</v>
      </c>
      <c r="E18" s="53">
        <v>0</v>
      </c>
      <c r="F18" s="53">
        <f t="shared" si="0"/>
        <v>532000</v>
      </c>
    </row>
    <row r="19" spans="1:6" s="47" customFormat="1" ht="16.5" x14ac:dyDescent="0.25">
      <c r="A19" s="52">
        <v>18020000</v>
      </c>
      <c r="B19" s="54" t="s">
        <v>98</v>
      </c>
      <c r="C19" s="55">
        <f>C20</f>
        <v>14000</v>
      </c>
      <c r="D19" s="53">
        <v>0</v>
      </c>
      <c r="E19" s="53">
        <v>0</v>
      </c>
      <c r="F19" s="53">
        <f t="shared" si="0"/>
        <v>14000</v>
      </c>
    </row>
    <row r="20" spans="1:6" s="47" customFormat="1" ht="33" x14ac:dyDescent="0.25">
      <c r="A20" s="73">
        <v>18020200</v>
      </c>
      <c r="B20" s="67" t="s">
        <v>152</v>
      </c>
      <c r="C20" s="55">
        <v>14000</v>
      </c>
      <c r="D20" s="53">
        <v>0</v>
      </c>
      <c r="E20" s="53">
        <v>0</v>
      </c>
      <c r="F20" s="53">
        <f t="shared" si="0"/>
        <v>14000</v>
      </c>
    </row>
    <row r="21" spans="1:6" s="47" customFormat="1" ht="33" x14ac:dyDescent="0.25">
      <c r="A21" s="57">
        <v>18040000</v>
      </c>
      <c r="B21" s="22" t="s">
        <v>99</v>
      </c>
      <c r="C21" s="55">
        <f>SUM(C22:C33)</f>
        <v>518000</v>
      </c>
      <c r="D21" s="53">
        <v>0</v>
      </c>
      <c r="E21" s="53">
        <v>0</v>
      </c>
      <c r="F21" s="53">
        <f t="shared" si="0"/>
        <v>518000</v>
      </c>
    </row>
    <row r="22" spans="1:6" s="47" customFormat="1" ht="33" x14ac:dyDescent="0.25">
      <c r="A22" s="57" t="s">
        <v>100</v>
      </c>
      <c r="B22" s="22" t="s">
        <v>101</v>
      </c>
      <c r="C22" s="55">
        <v>203300</v>
      </c>
      <c r="D22" s="53">
        <v>0</v>
      </c>
      <c r="E22" s="53">
        <v>0</v>
      </c>
      <c r="F22" s="53">
        <f t="shared" si="0"/>
        <v>203300</v>
      </c>
    </row>
    <row r="23" spans="1:6" s="47" customFormat="1" ht="33" x14ac:dyDescent="0.25">
      <c r="A23" s="57" t="s">
        <v>102</v>
      </c>
      <c r="B23" s="22" t="s">
        <v>103</v>
      </c>
      <c r="C23" s="55">
        <v>176300</v>
      </c>
      <c r="D23" s="53">
        <v>0</v>
      </c>
      <c r="E23" s="53">
        <v>0</v>
      </c>
      <c r="F23" s="53">
        <f t="shared" si="0"/>
        <v>176300</v>
      </c>
    </row>
    <row r="24" spans="1:6" s="47" customFormat="1" ht="33" x14ac:dyDescent="0.25">
      <c r="A24" s="57" t="s">
        <v>104</v>
      </c>
      <c r="B24" s="22" t="s">
        <v>105</v>
      </c>
      <c r="C24" s="55">
        <v>4000</v>
      </c>
      <c r="D24" s="53">
        <v>0</v>
      </c>
      <c r="E24" s="53">
        <v>0</v>
      </c>
      <c r="F24" s="53">
        <f t="shared" si="0"/>
        <v>4000</v>
      </c>
    </row>
    <row r="25" spans="1:6" s="47" customFormat="1" ht="36.75" customHeight="1" x14ac:dyDescent="0.25">
      <c r="A25" s="57" t="s">
        <v>106</v>
      </c>
      <c r="B25" s="22" t="s">
        <v>107</v>
      </c>
      <c r="C25" s="55">
        <v>34500</v>
      </c>
      <c r="D25" s="53">
        <v>0</v>
      </c>
      <c r="E25" s="53">
        <v>0</v>
      </c>
      <c r="F25" s="53">
        <f t="shared" si="0"/>
        <v>34500</v>
      </c>
    </row>
    <row r="26" spans="1:6" s="47" customFormat="1" ht="33" x14ac:dyDescent="0.25">
      <c r="A26" s="57" t="s">
        <v>108</v>
      </c>
      <c r="B26" s="22" t="s">
        <v>109</v>
      </c>
      <c r="C26" s="55">
        <v>18900</v>
      </c>
      <c r="D26" s="53">
        <v>0</v>
      </c>
      <c r="E26" s="53">
        <v>0</v>
      </c>
      <c r="F26" s="53">
        <f t="shared" si="0"/>
        <v>18900</v>
      </c>
    </row>
    <row r="27" spans="1:6" s="47" customFormat="1" ht="38.25" customHeight="1" x14ac:dyDescent="0.25">
      <c r="A27" s="57" t="s">
        <v>110</v>
      </c>
      <c r="B27" s="22" t="s">
        <v>111</v>
      </c>
      <c r="C27" s="55">
        <v>62100</v>
      </c>
      <c r="D27" s="53">
        <v>0</v>
      </c>
      <c r="E27" s="53">
        <v>0</v>
      </c>
      <c r="F27" s="53">
        <f t="shared" si="0"/>
        <v>62100</v>
      </c>
    </row>
    <row r="28" spans="1:6" s="47" customFormat="1" ht="33" x14ac:dyDescent="0.25">
      <c r="A28" s="57" t="s">
        <v>112</v>
      </c>
      <c r="B28" s="22" t="s">
        <v>113</v>
      </c>
      <c r="C28" s="55">
        <v>200</v>
      </c>
      <c r="D28" s="53">
        <v>0</v>
      </c>
      <c r="E28" s="53">
        <v>0</v>
      </c>
      <c r="F28" s="53">
        <f t="shared" si="0"/>
        <v>200</v>
      </c>
    </row>
    <row r="29" spans="1:6" s="47" customFormat="1" ht="33" x14ac:dyDescent="0.25">
      <c r="A29" s="57" t="s">
        <v>114</v>
      </c>
      <c r="B29" s="22" t="s">
        <v>115</v>
      </c>
      <c r="C29" s="55">
        <v>300</v>
      </c>
      <c r="D29" s="53">
        <v>0</v>
      </c>
      <c r="E29" s="53">
        <v>0</v>
      </c>
      <c r="F29" s="53">
        <f t="shared" si="0"/>
        <v>300</v>
      </c>
    </row>
    <row r="30" spans="1:6" s="47" customFormat="1" ht="33" x14ac:dyDescent="0.25">
      <c r="A30" s="57" t="s">
        <v>116</v>
      </c>
      <c r="B30" s="22" t="s">
        <v>117</v>
      </c>
      <c r="C30" s="55">
        <v>700</v>
      </c>
      <c r="D30" s="53">
        <v>0</v>
      </c>
      <c r="E30" s="53">
        <v>0</v>
      </c>
      <c r="F30" s="53">
        <f t="shared" si="0"/>
        <v>700</v>
      </c>
    </row>
    <row r="31" spans="1:6" s="47" customFormat="1" ht="33" x14ac:dyDescent="0.25">
      <c r="A31" s="57" t="s">
        <v>118</v>
      </c>
      <c r="B31" s="22" t="s">
        <v>119</v>
      </c>
      <c r="C31" s="55">
        <v>6600</v>
      </c>
      <c r="D31" s="53">
        <v>0</v>
      </c>
      <c r="E31" s="53">
        <v>0</v>
      </c>
      <c r="F31" s="53">
        <f t="shared" si="0"/>
        <v>6600</v>
      </c>
    </row>
    <row r="32" spans="1:6" s="47" customFormat="1" ht="33" x14ac:dyDescent="0.25">
      <c r="A32" s="57" t="s">
        <v>120</v>
      </c>
      <c r="B32" s="22" t="s">
        <v>121</v>
      </c>
      <c r="C32" s="55">
        <v>4000</v>
      </c>
      <c r="D32" s="53">
        <v>0</v>
      </c>
      <c r="E32" s="53">
        <v>0</v>
      </c>
      <c r="F32" s="53">
        <f t="shared" si="0"/>
        <v>4000</v>
      </c>
    </row>
    <row r="33" spans="1:6" s="47" customFormat="1" ht="33" x14ac:dyDescent="0.25">
      <c r="A33" s="57" t="s">
        <v>122</v>
      </c>
      <c r="B33" s="22" t="s">
        <v>123</v>
      </c>
      <c r="C33" s="55">
        <v>7100</v>
      </c>
      <c r="D33" s="53">
        <v>0</v>
      </c>
      <c r="E33" s="53">
        <v>0</v>
      </c>
      <c r="F33" s="53">
        <f t="shared" si="0"/>
        <v>7100</v>
      </c>
    </row>
    <row r="34" spans="1:6" s="47" customFormat="1" ht="16.5" hidden="1" x14ac:dyDescent="0.25">
      <c r="A34" s="58">
        <v>16010600</v>
      </c>
      <c r="B34" s="59" t="s">
        <v>124</v>
      </c>
      <c r="C34" s="60"/>
      <c r="D34" s="60">
        <v>0</v>
      </c>
      <c r="E34" s="53">
        <v>0</v>
      </c>
      <c r="F34" s="53">
        <f t="shared" si="0"/>
        <v>0</v>
      </c>
    </row>
    <row r="35" spans="1:6" s="47" customFormat="1" ht="33" hidden="1" customHeight="1" x14ac:dyDescent="0.25">
      <c r="A35" s="61">
        <v>16011500</v>
      </c>
      <c r="B35" s="62" t="s">
        <v>125</v>
      </c>
      <c r="C35" s="55"/>
      <c r="D35" s="55">
        <v>0</v>
      </c>
      <c r="E35" s="53">
        <v>0</v>
      </c>
      <c r="F35" s="53">
        <f t="shared" si="0"/>
        <v>0</v>
      </c>
    </row>
    <row r="36" spans="1:6" s="47" customFormat="1" ht="16.5" hidden="1" x14ac:dyDescent="0.25">
      <c r="A36" s="61">
        <v>16011600</v>
      </c>
      <c r="B36" s="56" t="s">
        <v>126</v>
      </c>
      <c r="C36" s="55"/>
      <c r="D36" s="55">
        <v>0</v>
      </c>
      <c r="E36" s="53">
        <v>0</v>
      </c>
      <c r="F36" s="53">
        <f t="shared" si="0"/>
        <v>0</v>
      </c>
    </row>
    <row r="37" spans="1:6" s="47" customFormat="1" ht="21.75" customHeight="1" x14ac:dyDescent="0.25">
      <c r="A37" s="61">
        <v>20000000</v>
      </c>
      <c r="B37" s="52" t="s">
        <v>127</v>
      </c>
      <c r="C37" s="55">
        <f>C40</f>
        <v>13000</v>
      </c>
      <c r="D37" s="55">
        <f>D41</f>
        <v>109946</v>
      </c>
      <c r="E37" s="55">
        <v>0</v>
      </c>
      <c r="F37" s="53">
        <f t="shared" si="0"/>
        <v>122946</v>
      </c>
    </row>
    <row r="38" spans="1:6" s="47" customFormat="1" ht="21.75" customHeight="1" x14ac:dyDescent="0.25">
      <c r="A38" s="57" t="s">
        <v>128</v>
      </c>
      <c r="B38" s="63" t="s">
        <v>129</v>
      </c>
      <c r="C38" s="55">
        <f>C39</f>
        <v>13000</v>
      </c>
      <c r="D38" s="55">
        <f>D39</f>
        <v>0</v>
      </c>
      <c r="E38" s="55">
        <f>E39</f>
        <v>0</v>
      </c>
      <c r="F38" s="53">
        <f t="shared" si="0"/>
        <v>13000</v>
      </c>
    </row>
    <row r="39" spans="1:6" s="47" customFormat="1" ht="21" customHeight="1" x14ac:dyDescent="0.25">
      <c r="A39" s="61">
        <v>21080000</v>
      </c>
      <c r="B39" s="64" t="s">
        <v>130</v>
      </c>
      <c r="C39" s="55">
        <f>C40</f>
        <v>13000</v>
      </c>
      <c r="D39" s="55">
        <v>0</v>
      </c>
      <c r="E39" s="55">
        <v>0</v>
      </c>
      <c r="F39" s="53">
        <f t="shared" si="0"/>
        <v>13000</v>
      </c>
    </row>
    <row r="40" spans="1:6" s="47" customFormat="1" ht="21" customHeight="1" x14ac:dyDescent="0.25">
      <c r="A40" s="61">
        <v>21081100</v>
      </c>
      <c r="B40" s="56" t="s">
        <v>131</v>
      </c>
      <c r="C40" s="55">
        <v>13000</v>
      </c>
      <c r="D40" s="55">
        <v>0</v>
      </c>
      <c r="E40" s="55">
        <v>0</v>
      </c>
      <c r="F40" s="53">
        <f t="shared" si="0"/>
        <v>13000</v>
      </c>
    </row>
    <row r="41" spans="1:6" s="47" customFormat="1" ht="24" customHeight="1" x14ac:dyDescent="0.25">
      <c r="A41" s="61">
        <v>25000000</v>
      </c>
      <c r="B41" s="56" t="s">
        <v>132</v>
      </c>
      <c r="C41" s="55">
        <v>0</v>
      </c>
      <c r="D41" s="55">
        <f>D42</f>
        <v>109946</v>
      </c>
      <c r="E41" s="55">
        <v>0</v>
      </c>
      <c r="F41" s="53">
        <f t="shared" si="0"/>
        <v>109946</v>
      </c>
    </row>
    <row r="42" spans="1:6" s="47" customFormat="1" ht="30.75" customHeight="1" x14ac:dyDescent="0.25">
      <c r="A42" s="52">
        <v>25010000</v>
      </c>
      <c r="B42" s="65" t="s">
        <v>133</v>
      </c>
      <c r="C42" s="55">
        <v>0</v>
      </c>
      <c r="D42" s="55">
        <f>D43+D44</f>
        <v>109946</v>
      </c>
      <c r="E42" s="55">
        <v>0</v>
      </c>
      <c r="F42" s="53">
        <f t="shared" si="0"/>
        <v>109946</v>
      </c>
    </row>
    <row r="43" spans="1:6" s="47" customFormat="1" ht="32.25" customHeight="1" x14ac:dyDescent="0.25">
      <c r="A43" s="52">
        <v>25010100</v>
      </c>
      <c r="B43" s="65" t="s">
        <v>134</v>
      </c>
      <c r="C43" s="55">
        <v>0</v>
      </c>
      <c r="D43" s="55">
        <v>99221</v>
      </c>
      <c r="E43" s="55">
        <v>0</v>
      </c>
      <c r="F43" s="53">
        <f t="shared" si="0"/>
        <v>99221</v>
      </c>
    </row>
    <row r="44" spans="1:6" s="47" customFormat="1" ht="22.5" customHeight="1" x14ac:dyDescent="0.25">
      <c r="A44" s="61">
        <v>25010300</v>
      </c>
      <c r="B44" s="54" t="s">
        <v>135</v>
      </c>
      <c r="C44" s="55">
        <v>0</v>
      </c>
      <c r="D44" s="55">
        <v>10725</v>
      </c>
      <c r="E44" s="55">
        <v>0</v>
      </c>
      <c r="F44" s="53">
        <f t="shared" si="0"/>
        <v>10725</v>
      </c>
    </row>
    <row r="45" spans="1:6" s="47" customFormat="1" ht="22.5" customHeight="1" x14ac:dyDescent="0.25">
      <c r="A45" s="61">
        <v>30000000</v>
      </c>
      <c r="B45" s="51" t="s">
        <v>136</v>
      </c>
      <c r="C45" s="55">
        <f>C46</f>
        <v>20000</v>
      </c>
      <c r="D45" s="55">
        <v>0</v>
      </c>
      <c r="E45" s="55">
        <v>0</v>
      </c>
      <c r="F45" s="53">
        <f t="shared" si="0"/>
        <v>20000</v>
      </c>
    </row>
    <row r="46" spans="1:6" s="47" customFormat="1" ht="22.5" customHeight="1" x14ac:dyDescent="0.25">
      <c r="A46" s="61">
        <v>31000000</v>
      </c>
      <c r="B46" s="54" t="s">
        <v>137</v>
      </c>
      <c r="C46" s="55">
        <f>C48</f>
        <v>20000</v>
      </c>
      <c r="D46" s="55">
        <v>0</v>
      </c>
      <c r="E46" s="55">
        <v>0</v>
      </c>
      <c r="F46" s="53">
        <f t="shared" si="0"/>
        <v>20000</v>
      </c>
    </row>
    <row r="47" spans="1:6" s="47" customFormat="1" ht="82.5" customHeight="1" x14ac:dyDescent="0.25">
      <c r="A47" s="57" t="s">
        <v>138</v>
      </c>
      <c r="B47" s="63" t="s">
        <v>139</v>
      </c>
      <c r="C47" s="55">
        <f>C48</f>
        <v>20000</v>
      </c>
      <c r="D47" s="55">
        <f>D48</f>
        <v>0</v>
      </c>
      <c r="E47" s="55">
        <f>E48</f>
        <v>0</v>
      </c>
      <c r="F47" s="53">
        <f t="shared" si="0"/>
        <v>20000</v>
      </c>
    </row>
    <row r="48" spans="1:6" s="47" customFormat="1" ht="73.5" customHeight="1" x14ac:dyDescent="0.25">
      <c r="A48" s="61">
        <v>31010200</v>
      </c>
      <c r="B48" s="63" t="s">
        <v>140</v>
      </c>
      <c r="C48" s="55">
        <v>20000</v>
      </c>
      <c r="D48" s="55">
        <v>0</v>
      </c>
      <c r="E48" s="55">
        <v>0</v>
      </c>
      <c r="F48" s="53">
        <f t="shared" si="0"/>
        <v>20000</v>
      </c>
    </row>
    <row r="49" spans="1:6" s="47" customFormat="1" ht="20.25" customHeight="1" x14ac:dyDescent="0.25">
      <c r="A49" s="66"/>
      <c r="B49" s="52" t="s">
        <v>141</v>
      </c>
      <c r="C49" s="55">
        <f>C11+C37+C45</f>
        <v>7212024</v>
      </c>
      <c r="D49" s="55">
        <f>D11+D37+D45</f>
        <v>109946</v>
      </c>
      <c r="E49" s="55">
        <f>E11+E37+E45</f>
        <v>0</v>
      </c>
      <c r="F49" s="53">
        <f t="shared" si="0"/>
        <v>7321970</v>
      </c>
    </row>
    <row r="50" spans="1:6" s="47" customFormat="1" ht="21.75" customHeight="1" x14ac:dyDescent="0.25">
      <c r="A50" s="66">
        <v>40000000</v>
      </c>
      <c r="B50" s="52" t="s">
        <v>142</v>
      </c>
      <c r="C50" s="55">
        <f>C51</f>
        <v>67093566</v>
      </c>
      <c r="D50" s="55">
        <f>D51</f>
        <v>0</v>
      </c>
      <c r="E50" s="55">
        <v>0</v>
      </c>
      <c r="F50" s="53">
        <f t="shared" si="0"/>
        <v>67093566</v>
      </c>
    </row>
    <row r="51" spans="1:6" s="47" customFormat="1" ht="21" customHeight="1" x14ac:dyDescent="0.25">
      <c r="A51" s="61">
        <v>41000000</v>
      </c>
      <c r="B51" s="56" t="s">
        <v>143</v>
      </c>
      <c r="C51" s="55">
        <f>C52+C54</f>
        <v>67093566</v>
      </c>
      <c r="D51" s="55">
        <f>D52+D54</f>
        <v>0</v>
      </c>
      <c r="E51" s="55">
        <v>0</v>
      </c>
      <c r="F51" s="53">
        <f t="shared" si="0"/>
        <v>67093566</v>
      </c>
    </row>
    <row r="52" spans="1:6" s="47" customFormat="1" ht="21.75" customHeight="1" x14ac:dyDescent="0.25">
      <c r="A52" s="61">
        <v>41020000</v>
      </c>
      <c r="B52" s="56" t="s">
        <v>144</v>
      </c>
      <c r="C52" s="55">
        <f>C53</f>
        <v>7009776</v>
      </c>
      <c r="D52" s="55">
        <v>0</v>
      </c>
      <c r="E52" s="55">
        <v>0</v>
      </c>
      <c r="F52" s="53">
        <f t="shared" si="0"/>
        <v>7009776</v>
      </c>
    </row>
    <row r="53" spans="1:6" s="47" customFormat="1" ht="52.5" customHeight="1" x14ac:dyDescent="0.25">
      <c r="A53" s="61">
        <v>41020300</v>
      </c>
      <c r="B53" s="54" t="s">
        <v>145</v>
      </c>
      <c r="C53" s="55">
        <v>7009776</v>
      </c>
      <c r="D53" s="55">
        <v>0</v>
      </c>
      <c r="E53" s="55">
        <v>0</v>
      </c>
      <c r="F53" s="53">
        <f t="shared" si="0"/>
        <v>7009776</v>
      </c>
    </row>
    <row r="54" spans="1:6" s="47" customFormat="1" ht="20.25" customHeight="1" x14ac:dyDescent="0.25">
      <c r="A54" s="61">
        <v>41030000</v>
      </c>
      <c r="B54" s="67" t="s">
        <v>146</v>
      </c>
      <c r="C54" s="55">
        <f>C55+C56+C57+C58</f>
        <v>60083790</v>
      </c>
      <c r="D54" s="55">
        <f>D55+D57</f>
        <v>0</v>
      </c>
      <c r="E54" s="55">
        <f>E55+E57</f>
        <v>0</v>
      </c>
      <c r="F54" s="53">
        <f t="shared" si="0"/>
        <v>60083790</v>
      </c>
    </row>
    <row r="55" spans="1:6" s="47" customFormat="1" ht="70.5" customHeight="1" x14ac:dyDescent="0.25">
      <c r="A55" s="61">
        <v>41030600</v>
      </c>
      <c r="B55" s="67" t="s">
        <v>147</v>
      </c>
      <c r="C55" s="55">
        <v>59542600</v>
      </c>
      <c r="D55" s="55">
        <v>0</v>
      </c>
      <c r="E55" s="55">
        <v>0</v>
      </c>
      <c r="F55" s="53">
        <f t="shared" si="0"/>
        <v>59542600</v>
      </c>
    </row>
    <row r="56" spans="1:6" s="47" customFormat="1" ht="247.5" customHeight="1" x14ac:dyDescent="0.25">
      <c r="A56" s="61">
        <v>41030900</v>
      </c>
      <c r="B56" s="22" t="s">
        <v>156</v>
      </c>
      <c r="C56" s="55">
        <v>123000</v>
      </c>
      <c r="D56" s="55">
        <v>0</v>
      </c>
      <c r="E56" s="55">
        <v>0</v>
      </c>
      <c r="F56" s="53">
        <f t="shared" si="0"/>
        <v>123000</v>
      </c>
    </row>
    <row r="57" spans="1:6" s="47" customFormat="1" ht="125.25" customHeight="1" x14ac:dyDescent="0.25">
      <c r="A57" s="66">
        <v>41035800</v>
      </c>
      <c r="B57" s="67" t="s">
        <v>148</v>
      </c>
      <c r="C57" s="60">
        <f>290390+127800</f>
        <v>418190</v>
      </c>
      <c r="D57" s="60">
        <v>0</v>
      </c>
      <c r="E57" s="60">
        <v>0</v>
      </c>
      <c r="F57" s="53">
        <f t="shared" si="0"/>
        <v>418190</v>
      </c>
    </row>
    <row r="58" spans="1:6" s="47" customFormat="1" ht="66.75" hidden="1" customHeight="1" x14ac:dyDescent="0.25">
      <c r="A58" s="61">
        <v>41037000</v>
      </c>
      <c r="B58" s="67" t="s">
        <v>149</v>
      </c>
      <c r="C58" s="55"/>
      <c r="D58" s="55">
        <v>0</v>
      </c>
      <c r="E58" s="55">
        <v>0</v>
      </c>
      <c r="F58" s="53">
        <f t="shared" si="0"/>
        <v>0</v>
      </c>
    </row>
    <row r="59" spans="1:6" s="47" customFormat="1" ht="33" customHeight="1" x14ac:dyDescent="0.25">
      <c r="A59" s="66"/>
      <c r="B59" s="52" t="s">
        <v>150</v>
      </c>
      <c r="C59" s="55">
        <f>C50+C49</f>
        <v>74305590</v>
      </c>
      <c r="D59" s="55">
        <f>D37+D50</f>
        <v>109946</v>
      </c>
      <c r="E59" s="55">
        <v>0</v>
      </c>
      <c r="F59" s="53">
        <f t="shared" si="0"/>
        <v>74415536</v>
      </c>
    </row>
    <row r="60" spans="1:6" ht="43.5" hidden="1" customHeight="1" x14ac:dyDescent="0.3">
      <c r="A60" s="363" t="s">
        <v>151</v>
      </c>
      <c r="B60" s="363"/>
      <c r="C60" s="363"/>
      <c r="D60" s="363"/>
      <c r="E60" s="363"/>
      <c r="F60" s="363"/>
    </row>
    <row r="61" spans="1:6" s="1" customFormat="1" ht="17.25" x14ac:dyDescent="0.3">
      <c r="A61" s="33"/>
    </row>
    <row r="62" spans="1:6" s="1" customFormat="1" ht="17.25" x14ac:dyDescent="0.3">
      <c r="A62" s="33"/>
    </row>
    <row r="63" spans="1:6" ht="15" x14ac:dyDescent="0.2">
      <c r="C63" s="68"/>
      <c r="D63" s="68"/>
      <c r="E63" s="69"/>
    </row>
    <row r="64" spans="1:6" s="34" customFormat="1" ht="25.5" hidden="1" x14ac:dyDescent="0.35">
      <c r="B64" s="34" t="s">
        <v>79</v>
      </c>
      <c r="C64" s="70"/>
      <c r="D64" s="70"/>
      <c r="E64" s="71" t="s">
        <v>80</v>
      </c>
    </row>
    <row r="65" spans="3:5" x14ac:dyDescent="0.2">
      <c r="C65" s="72"/>
      <c r="D65" s="72"/>
      <c r="E65" s="72"/>
    </row>
    <row r="68" spans="3:5" ht="16.5" customHeight="1" x14ac:dyDescent="0.2"/>
    <row r="101" hidden="1" x14ac:dyDescent="0.2"/>
  </sheetData>
  <mergeCells count="8">
    <mergeCell ref="A60:F60"/>
    <mergeCell ref="A6:F6"/>
    <mergeCell ref="A7:F7"/>
    <mergeCell ref="A9:A10"/>
    <mergeCell ref="B9:B10"/>
    <mergeCell ref="C9:C10"/>
    <mergeCell ref="D9:E9"/>
    <mergeCell ref="F9:F10"/>
  </mergeCells>
  <phoneticPr fontId="5" type="noConversion"/>
  <pageMargins left="0.75" right="0.75" top="1" bottom="1" header="0.5" footer="0.5"/>
  <pageSetup paperSize="9" scale="53" orientation="portrait" r:id="rId1"/>
  <headerFooter alignWithMargins="0">
    <oddHeader>&amp;C&amp;"Bookman Old Style,обычный"&amp;18 2</oddHeader>
  </headerFooter>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zoomScale="60" zoomScaleNormal="50" workbookViewId="0">
      <pane xSplit="2" ySplit="13" topLeftCell="E50" activePane="bottomRight" state="frozen"/>
      <selection pane="topRight" activeCell="C1" sqref="C1"/>
      <selection pane="bottomLeft" activeCell="A14" sqref="A14"/>
      <selection pane="bottomRight" activeCell="I2" sqref="I2:M2"/>
    </sheetView>
  </sheetViews>
  <sheetFormatPr defaultRowHeight="15" x14ac:dyDescent="0.3"/>
  <cols>
    <col min="1" max="1" width="16.7109375" style="1" customWidth="1"/>
    <col min="2" max="2" width="64.85546875" style="1" customWidth="1"/>
    <col min="3" max="3" width="17.5703125" style="1" customWidth="1"/>
    <col min="4" max="5" width="16.42578125" style="1" customWidth="1"/>
    <col min="6" max="6" width="14.5703125" style="1" customWidth="1"/>
    <col min="7" max="7" width="14.85546875" style="1" customWidth="1"/>
    <col min="8" max="8" width="14" style="1" customWidth="1"/>
    <col min="9" max="9" width="14.42578125" style="1" customWidth="1"/>
    <col min="10" max="11" width="14.7109375" style="1" customWidth="1"/>
    <col min="12" max="12" width="19.7109375" style="1" customWidth="1"/>
    <col min="13" max="13" width="18" style="1" customWidth="1"/>
    <col min="14" max="16384" width="9.140625" style="1"/>
  </cols>
  <sheetData>
    <row r="1" spans="1:14" s="5" customFormat="1" ht="23.25" x14ac:dyDescent="0.35">
      <c r="A1" s="3"/>
      <c r="B1" s="3"/>
      <c r="C1" s="3"/>
      <c r="D1" s="3"/>
      <c r="E1" s="3"/>
      <c r="F1" s="3"/>
      <c r="G1" s="3"/>
      <c r="H1" s="3"/>
      <c r="I1" s="369" t="s">
        <v>17</v>
      </c>
      <c r="J1" s="369"/>
      <c r="K1" s="369"/>
      <c r="L1" s="369"/>
      <c r="M1" s="369"/>
      <c r="N1" s="4"/>
    </row>
    <row r="2" spans="1:14" s="5" customFormat="1" ht="22.5" customHeight="1" x14ac:dyDescent="0.25">
      <c r="A2" s="6"/>
      <c r="B2" s="6"/>
      <c r="C2" s="6"/>
      <c r="D2" s="6"/>
      <c r="E2" s="6"/>
      <c r="F2" s="6"/>
      <c r="G2" s="6"/>
      <c r="H2" s="7"/>
      <c r="I2" s="370" t="s">
        <v>18</v>
      </c>
      <c r="J2" s="370"/>
      <c r="K2" s="370"/>
      <c r="L2" s="370"/>
      <c r="M2" s="370"/>
      <c r="N2" s="8"/>
    </row>
    <row r="3" spans="1:14" s="5" customFormat="1" ht="23.25" x14ac:dyDescent="0.35">
      <c r="A3" s="6"/>
      <c r="B3" s="6"/>
      <c r="C3" s="6"/>
      <c r="D3" s="6"/>
      <c r="E3" s="6"/>
      <c r="F3" s="6"/>
      <c r="G3" s="6"/>
      <c r="H3" s="9"/>
      <c r="I3" s="369" t="s">
        <v>76</v>
      </c>
      <c r="J3" s="369"/>
      <c r="K3" s="369"/>
      <c r="L3" s="369"/>
      <c r="M3" s="369"/>
      <c r="N3" s="4"/>
    </row>
    <row r="4" spans="1:14" s="5" customFormat="1" ht="23.25" x14ac:dyDescent="0.35">
      <c r="A4" s="6"/>
      <c r="B4" s="6"/>
      <c r="C4" s="6"/>
      <c r="D4" s="6"/>
      <c r="E4" s="6"/>
      <c r="F4" s="6"/>
      <c r="G4" s="6"/>
      <c r="H4" s="6"/>
      <c r="I4" s="369" t="s">
        <v>162</v>
      </c>
      <c r="J4" s="369"/>
      <c r="K4" s="369"/>
      <c r="L4" s="369"/>
      <c r="M4" s="369"/>
      <c r="N4" s="4"/>
    </row>
    <row r="5" spans="1:14" s="5" customFormat="1" ht="18" x14ac:dyDescent="0.25">
      <c r="A5" s="6"/>
      <c r="B5" s="6"/>
      <c r="C5" s="6"/>
      <c r="D5" s="6"/>
      <c r="E5" s="6"/>
      <c r="F5" s="6"/>
      <c r="G5" s="6"/>
      <c r="H5" s="6"/>
      <c r="I5" s="6"/>
      <c r="J5" s="10"/>
      <c r="K5" s="11"/>
      <c r="L5" s="11"/>
      <c r="M5" s="11"/>
      <c r="N5" s="11"/>
    </row>
    <row r="6" spans="1:14" s="5" customFormat="1" ht="79.5" customHeight="1" x14ac:dyDescent="0.25">
      <c r="A6" s="372" t="s">
        <v>154</v>
      </c>
      <c r="B6" s="372"/>
      <c r="C6" s="372"/>
      <c r="D6" s="372"/>
      <c r="E6" s="372"/>
      <c r="F6" s="372"/>
      <c r="G6" s="372"/>
      <c r="H6" s="372"/>
      <c r="I6" s="372"/>
      <c r="J6" s="372"/>
      <c r="K6" s="372"/>
      <c r="L6" s="372"/>
      <c r="M6" s="372"/>
      <c r="N6" s="12"/>
    </row>
    <row r="7" spans="1:14" s="5" customFormat="1" ht="18.75" x14ac:dyDescent="0.3">
      <c r="A7" s="13" t="s">
        <v>19</v>
      </c>
      <c r="B7" s="13"/>
      <c r="C7" s="13"/>
      <c r="D7" s="13"/>
      <c r="E7" s="13"/>
      <c r="F7" s="13"/>
      <c r="G7" s="13"/>
      <c r="H7" s="13"/>
      <c r="I7" s="13"/>
      <c r="J7" s="13"/>
      <c r="K7" s="13"/>
      <c r="L7" s="13"/>
      <c r="M7" s="13"/>
      <c r="N7" s="2"/>
    </row>
    <row r="8" spans="1:14" x14ac:dyDescent="0.3">
      <c r="L8" s="2"/>
      <c r="M8" s="2" t="s">
        <v>20</v>
      </c>
    </row>
    <row r="9" spans="1:14" x14ac:dyDescent="0.3">
      <c r="A9" s="371" t="s">
        <v>0</v>
      </c>
      <c r="B9" s="371" t="s">
        <v>1</v>
      </c>
      <c r="C9" s="371" t="s">
        <v>2</v>
      </c>
      <c r="D9" s="371"/>
      <c r="E9" s="371"/>
      <c r="F9" s="371" t="s">
        <v>7</v>
      </c>
      <c r="G9" s="371"/>
      <c r="H9" s="371"/>
      <c r="I9" s="371"/>
      <c r="J9" s="371"/>
      <c r="K9" s="371"/>
      <c r="L9" s="371"/>
      <c r="M9" s="371" t="s">
        <v>12</v>
      </c>
    </row>
    <row r="10" spans="1:14" x14ac:dyDescent="0.3">
      <c r="A10" s="371"/>
      <c r="B10" s="371"/>
      <c r="C10" s="371" t="s">
        <v>3</v>
      </c>
      <c r="D10" s="371" t="s">
        <v>4</v>
      </c>
      <c r="E10" s="371"/>
      <c r="F10" s="371" t="s">
        <v>3</v>
      </c>
      <c r="G10" s="371" t="s">
        <v>8</v>
      </c>
      <c r="H10" s="371" t="s">
        <v>4</v>
      </c>
      <c r="I10" s="371"/>
      <c r="J10" s="371" t="s">
        <v>9</v>
      </c>
      <c r="K10" s="371" t="s">
        <v>4</v>
      </c>
      <c r="L10" s="371"/>
      <c r="M10" s="371"/>
    </row>
    <row r="11" spans="1:14" ht="15" customHeight="1" x14ac:dyDescent="0.3">
      <c r="A11" s="371"/>
      <c r="B11" s="371"/>
      <c r="C11" s="371"/>
      <c r="D11" s="371" t="s">
        <v>5</v>
      </c>
      <c r="E11" s="371" t="s">
        <v>6</v>
      </c>
      <c r="F11" s="371"/>
      <c r="G11" s="371"/>
      <c r="H11" s="371" t="s">
        <v>5</v>
      </c>
      <c r="I11" s="371" t="s">
        <v>6</v>
      </c>
      <c r="J11" s="371"/>
      <c r="K11" s="371" t="s">
        <v>10</v>
      </c>
      <c r="L11" s="371" t="s">
        <v>11</v>
      </c>
      <c r="M11" s="371"/>
    </row>
    <row r="12" spans="1:14" ht="15" customHeight="1" x14ac:dyDescent="0.3">
      <c r="A12" s="371"/>
      <c r="B12" s="371"/>
      <c r="C12" s="371"/>
      <c r="D12" s="371"/>
      <c r="E12" s="371"/>
      <c r="F12" s="371"/>
      <c r="G12" s="371"/>
      <c r="H12" s="371"/>
      <c r="I12" s="371"/>
      <c r="J12" s="371"/>
      <c r="K12" s="371"/>
      <c r="L12" s="371"/>
      <c r="M12" s="371"/>
    </row>
    <row r="13" spans="1:14" ht="135" customHeight="1" x14ac:dyDescent="0.3">
      <c r="A13" s="371"/>
      <c r="B13" s="371"/>
      <c r="C13" s="371"/>
      <c r="D13" s="371"/>
      <c r="E13" s="371"/>
      <c r="F13" s="371"/>
      <c r="G13" s="371"/>
      <c r="H13" s="371"/>
      <c r="I13" s="371"/>
      <c r="J13" s="371"/>
      <c r="K13" s="371"/>
      <c r="L13" s="371"/>
      <c r="M13" s="371"/>
    </row>
    <row r="14" spans="1:14" x14ac:dyDescent="0.3">
      <c r="A14" s="14">
        <v>1</v>
      </c>
      <c r="B14" s="14">
        <v>2</v>
      </c>
      <c r="C14" s="14">
        <v>3</v>
      </c>
      <c r="D14" s="14">
        <v>4</v>
      </c>
      <c r="E14" s="14">
        <v>5</v>
      </c>
      <c r="F14" s="14">
        <v>6</v>
      </c>
      <c r="G14" s="14">
        <v>7</v>
      </c>
      <c r="H14" s="14">
        <v>8</v>
      </c>
      <c r="I14" s="14">
        <v>9</v>
      </c>
      <c r="J14" s="14">
        <v>10</v>
      </c>
      <c r="K14" s="14">
        <v>11</v>
      </c>
      <c r="L14" s="14">
        <v>12</v>
      </c>
      <c r="M14" s="14" t="s">
        <v>13</v>
      </c>
    </row>
    <row r="15" spans="1:14" ht="24" customHeight="1" x14ac:dyDescent="0.3">
      <c r="A15" s="15" t="s">
        <v>21</v>
      </c>
      <c r="B15" s="25" t="s">
        <v>22</v>
      </c>
      <c r="C15" s="35">
        <f>C16</f>
        <v>8783434</v>
      </c>
      <c r="D15" s="35">
        <f t="shared" ref="D15:M15" si="0">D16</f>
        <v>5316360</v>
      </c>
      <c r="E15" s="35">
        <f t="shared" si="0"/>
        <v>667525</v>
      </c>
      <c r="F15" s="35">
        <f t="shared" si="0"/>
        <v>105495</v>
      </c>
      <c r="G15" s="35">
        <f t="shared" si="0"/>
        <v>7725</v>
      </c>
      <c r="H15" s="35">
        <f t="shared" si="0"/>
        <v>0</v>
      </c>
      <c r="I15" s="35">
        <f t="shared" si="0"/>
        <v>0</v>
      </c>
      <c r="J15" s="35">
        <f t="shared" si="0"/>
        <v>97770</v>
      </c>
      <c r="K15" s="35">
        <f t="shared" si="0"/>
        <v>97770</v>
      </c>
      <c r="L15" s="35">
        <f t="shared" si="0"/>
        <v>82680</v>
      </c>
      <c r="M15" s="35">
        <f t="shared" si="0"/>
        <v>8888929</v>
      </c>
    </row>
    <row r="16" spans="1:14" ht="22.5" customHeight="1" x14ac:dyDescent="0.3">
      <c r="A16" s="15" t="s">
        <v>23</v>
      </c>
      <c r="B16" s="25" t="s">
        <v>24</v>
      </c>
      <c r="C16" s="35">
        <f>8499700+102279+181455</f>
        <v>8783434</v>
      </c>
      <c r="D16" s="35">
        <v>5316360</v>
      </c>
      <c r="E16" s="35">
        <f>653435+14090</f>
        <v>667525</v>
      </c>
      <c r="F16" s="35">
        <f>G16+J16</f>
        <v>105495</v>
      </c>
      <c r="G16" s="35">
        <v>7725</v>
      </c>
      <c r="H16" s="35"/>
      <c r="I16" s="35"/>
      <c r="J16" s="35">
        <f>K16</f>
        <v>97770</v>
      </c>
      <c r="K16" s="35">
        <v>97770</v>
      </c>
      <c r="L16" s="35">
        <v>82680</v>
      </c>
      <c r="M16" s="35">
        <f>C16+F16</f>
        <v>8888929</v>
      </c>
    </row>
    <row r="17" spans="1:13" ht="19.5" customHeight="1" x14ac:dyDescent="0.3">
      <c r="A17" s="16" t="s">
        <v>25</v>
      </c>
      <c r="B17" s="25" t="s">
        <v>26</v>
      </c>
      <c r="C17" s="35">
        <f>C18</f>
        <v>418190</v>
      </c>
      <c r="D17" s="35"/>
      <c r="E17" s="35"/>
      <c r="F17" s="35"/>
      <c r="G17" s="35"/>
      <c r="H17" s="35"/>
      <c r="I17" s="35"/>
      <c r="J17" s="35"/>
      <c r="K17" s="35"/>
      <c r="L17" s="35"/>
      <c r="M17" s="35">
        <f>M18</f>
        <v>418190</v>
      </c>
    </row>
    <row r="18" spans="1:13" ht="132" customHeight="1" x14ac:dyDescent="0.3">
      <c r="A18" s="16"/>
      <c r="B18" s="29" t="s">
        <v>27</v>
      </c>
      <c r="C18" s="35">
        <f>C19</f>
        <v>418190</v>
      </c>
      <c r="D18" s="35"/>
      <c r="E18" s="35"/>
      <c r="F18" s="35"/>
      <c r="G18" s="35"/>
      <c r="H18" s="35"/>
      <c r="I18" s="35"/>
      <c r="J18" s="35"/>
      <c r="K18" s="35"/>
      <c r="L18" s="35"/>
      <c r="M18" s="35">
        <f>M19</f>
        <v>418190</v>
      </c>
    </row>
    <row r="19" spans="1:13" ht="34.5" customHeight="1" x14ac:dyDescent="0.3">
      <c r="A19" s="15" t="s">
        <v>28</v>
      </c>
      <c r="B19" s="25" t="s">
        <v>29</v>
      </c>
      <c r="C19" s="35">
        <f>290390+127800</f>
        <v>418190</v>
      </c>
      <c r="D19" s="35"/>
      <c r="E19" s="35"/>
      <c r="F19" s="35"/>
      <c r="G19" s="35"/>
      <c r="H19" s="35"/>
      <c r="I19" s="35"/>
      <c r="J19" s="35"/>
      <c r="K19" s="35"/>
      <c r="L19" s="35"/>
      <c r="M19" s="35">
        <f>C19+F19</f>
        <v>418190</v>
      </c>
    </row>
    <row r="20" spans="1:13" ht="132" customHeight="1" x14ac:dyDescent="0.3">
      <c r="A20" s="15"/>
      <c r="B20" s="29" t="s">
        <v>27</v>
      </c>
      <c r="C20" s="35">
        <f>C19</f>
        <v>418190</v>
      </c>
      <c r="D20" s="35"/>
      <c r="E20" s="35"/>
      <c r="F20" s="35"/>
      <c r="G20" s="35"/>
      <c r="H20" s="35"/>
      <c r="I20" s="35"/>
      <c r="J20" s="35"/>
      <c r="K20" s="35"/>
      <c r="L20" s="35"/>
      <c r="M20" s="35">
        <f>M19</f>
        <v>418190</v>
      </c>
    </row>
    <row r="21" spans="1:13" ht="24.75" customHeight="1" x14ac:dyDescent="0.3">
      <c r="A21" s="17" t="s">
        <v>30</v>
      </c>
      <c r="B21" s="26" t="s">
        <v>31</v>
      </c>
      <c r="C21" s="35">
        <f>C23+C24+C43+C44+C45+C46+C47+C48+C49</f>
        <v>63912932</v>
      </c>
      <c r="D21" s="35">
        <f t="shared" ref="D21:L21" si="1">D23+D24+D43+D44+D45+D46+D47+D48+D49</f>
        <v>2600100</v>
      </c>
      <c r="E21" s="35">
        <f t="shared" si="1"/>
        <v>189398</v>
      </c>
      <c r="F21" s="35">
        <f t="shared" si="1"/>
        <v>222454</v>
      </c>
      <c r="G21" s="35">
        <f t="shared" si="1"/>
        <v>99454</v>
      </c>
      <c r="H21" s="35">
        <f t="shared" si="1"/>
        <v>69858</v>
      </c>
      <c r="I21" s="35">
        <f t="shared" si="1"/>
        <v>3395</v>
      </c>
      <c r="J21" s="35">
        <f t="shared" si="1"/>
        <v>123000</v>
      </c>
      <c r="K21" s="35">
        <f t="shared" si="1"/>
        <v>123000</v>
      </c>
      <c r="L21" s="35">
        <f t="shared" si="1"/>
        <v>123000</v>
      </c>
      <c r="M21" s="35">
        <f>C21+F21</f>
        <v>64135386</v>
      </c>
    </row>
    <row r="22" spans="1:13" ht="33.75" customHeight="1" x14ac:dyDescent="0.3">
      <c r="A22" s="17"/>
      <c r="B22" s="36" t="s">
        <v>32</v>
      </c>
      <c r="C22" s="35"/>
      <c r="D22" s="35"/>
      <c r="E22" s="35"/>
      <c r="F22" s="35"/>
      <c r="G22" s="35"/>
      <c r="H22" s="35"/>
      <c r="I22" s="35"/>
      <c r="J22" s="35"/>
      <c r="K22" s="35"/>
      <c r="L22" s="35"/>
      <c r="M22" s="35"/>
    </row>
    <row r="23" spans="1:13" ht="64.5" customHeight="1" x14ac:dyDescent="0.3">
      <c r="A23" s="18"/>
      <c r="B23" s="29" t="s">
        <v>33</v>
      </c>
      <c r="C23" s="35">
        <f>C27+C29+C31+C33+C35+C37+C39+C41+C50</f>
        <v>59542600</v>
      </c>
      <c r="D23" s="35"/>
      <c r="E23" s="35"/>
      <c r="F23" s="35"/>
      <c r="G23" s="35"/>
      <c r="H23" s="35"/>
      <c r="I23" s="35"/>
      <c r="J23" s="35"/>
      <c r="K23" s="35"/>
      <c r="L23" s="35"/>
      <c r="M23" s="35">
        <f t="shared" ref="M23:M57" si="2">C23+F23</f>
        <v>59542600</v>
      </c>
    </row>
    <row r="24" spans="1:13" ht="258.75" customHeight="1" x14ac:dyDescent="0.3">
      <c r="A24" s="18"/>
      <c r="B24" s="27" t="s">
        <v>158</v>
      </c>
      <c r="C24" s="35"/>
      <c r="D24" s="35"/>
      <c r="E24" s="35"/>
      <c r="F24" s="35">
        <f t="shared" ref="F24:L24" si="3">F25</f>
        <v>123000</v>
      </c>
      <c r="G24" s="35"/>
      <c r="H24" s="35"/>
      <c r="I24" s="35"/>
      <c r="J24" s="35">
        <f t="shared" si="3"/>
        <v>123000</v>
      </c>
      <c r="K24" s="35">
        <f t="shared" si="3"/>
        <v>123000</v>
      </c>
      <c r="L24" s="35">
        <f t="shared" si="3"/>
        <v>123000</v>
      </c>
      <c r="M24" s="35">
        <f t="shared" si="2"/>
        <v>123000</v>
      </c>
    </row>
    <row r="25" spans="1:13" ht="255" customHeight="1" x14ac:dyDescent="0.3">
      <c r="A25" s="18" t="s">
        <v>34</v>
      </c>
      <c r="B25" s="37" t="s">
        <v>82</v>
      </c>
      <c r="C25" s="35"/>
      <c r="D25" s="35"/>
      <c r="E25" s="35"/>
      <c r="F25" s="35">
        <f>G25+J25</f>
        <v>123000</v>
      </c>
      <c r="G25" s="35"/>
      <c r="H25" s="35"/>
      <c r="I25" s="35"/>
      <c r="J25" s="35">
        <f>K25</f>
        <v>123000</v>
      </c>
      <c r="K25" s="35">
        <f>L25</f>
        <v>123000</v>
      </c>
      <c r="L25" s="35">
        <v>123000</v>
      </c>
      <c r="M25" s="35">
        <f t="shared" si="2"/>
        <v>123000</v>
      </c>
    </row>
    <row r="26" spans="1:13" ht="292.5" customHeight="1" x14ac:dyDescent="0.3">
      <c r="A26" s="18"/>
      <c r="B26" s="27" t="s">
        <v>157</v>
      </c>
      <c r="C26" s="35"/>
      <c r="D26" s="35"/>
      <c r="E26" s="35"/>
      <c r="F26" s="35">
        <f t="shared" ref="F26:L26" si="4">F25</f>
        <v>123000</v>
      </c>
      <c r="G26" s="35"/>
      <c r="H26" s="35"/>
      <c r="I26" s="35"/>
      <c r="J26" s="35">
        <f t="shared" si="4"/>
        <v>123000</v>
      </c>
      <c r="K26" s="35">
        <f t="shared" si="4"/>
        <v>123000</v>
      </c>
      <c r="L26" s="35">
        <f t="shared" si="4"/>
        <v>123000</v>
      </c>
      <c r="M26" s="35">
        <f t="shared" si="2"/>
        <v>123000</v>
      </c>
    </row>
    <row r="27" spans="1:13" ht="27.75" customHeight="1" x14ac:dyDescent="0.3">
      <c r="A27" s="18" t="s">
        <v>35</v>
      </c>
      <c r="B27" s="27" t="s">
        <v>36</v>
      </c>
      <c r="C27" s="35">
        <v>640000</v>
      </c>
      <c r="D27" s="35"/>
      <c r="E27" s="35"/>
      <c r="F27" s="35"/>
      <c r="G27" s="35"/>
      <c r="H27" s="35"/>
      <c r="I27" s="35"/>
      <c r="J27" s="35"/>
      <c r="K27" s="35"/>
      <c r="L27" s="35"/>
      <c r="M27" s="35">
        <f t="shared" si="2"/>
        <v>640000</v>
      </c>
    </row>
    <row r="28" spans="1:13" ht="86.25" customHeight="1" x14ac:dyDescent="0.3">
      <c r="A28" s="18"/>
      <c r="B28" s="29" t="s">
        <v>37</v>
      </c>
      <c r="C28" s="35">
        <f>C27</f>
        <v>640000</v>
      </c>
      <c r="D28" s="35"/>
      <c r="E28" s="35"/>
      <c r="F28" s="35"/>
      <c r="G28" s="35"/>
      <c r="H28" s="35"/>
      <c r="I28" s="35"/>
      <c r="J28" s="35"/>
      <c r="K28" s="35"/>
      <c r="L28" s="35"/>
      <c r="M28" s="35">
        <f t="shared" si="2"/>
        <v>640000</v>
      </c>
    </row>
    <row r="29" spans="1:13" ht="26.25" customHeight="1" x14ac:dyDescent="0.3">
      <c r="A29" s="18" t="s">
        <v>38</v>
      </c>
      <c r="B29" s="27" t="s">
        <v>39</v>
      </c>
      <c r="C29" s="35">
        <v>9000000</v>
      </c>
      <c r="D29" s="35"/>
      <c r="E29" s="35"/>
      <c r="F29" s="35"/>
      <c r="G29" s="35"/>
      <c r="H29" s="35"/>
      <c r="I29" s="35"/>
      <c r="J29" s="35"/>
      <c r="K29" s="35"/>
      <c r="L29" s="35"/>
      <c r="M29" s="35">
        <f t="shared" si="2"/>
        <v>9000000</v>
      </c>
    </row>
    <row r="30" spans="1:13" ht="88.5" customHeight="1" x14ac:dyDescent="0.3">
      <c r="A30" s="18"/>
      <c r="B30" s="29" t="s">
        <v>37</v>
      </c>
      <c r="C30" s="35">
        <f>C29</f>
        <v>9000000</v>
      </c>
      <c r="D30" s="35"/>
      <c r="E30" s="35"/>
      <c r="F30" s="35"/>
      <c r="G30" s="35"/>
      <c r="H30" s="35"/>
      <c r="I30" s="35"/>
      <c r="J30" s="35"/>
      <c r="K30" s="35"/>
      <c r="L30" s="35"/>
      <c r="M30" s="35">
        <f t="shared" si="2"/>
        <v>9000000</v>
      </c>
    </row>
    <row r="31" spans="1:13" ht="24.75" customHeight="1" x14ac:dyDescent="0.3">
      <c r="A31" s="18" t="s">
        <v>40</v>
      </c>
      <c r="B31" s="27" t="s">
        <v>41</v>
      </c>
      <c r="C31" s="35">
        <v>31000000</v>
      </c>
      <c r="D31" s="35"/>
      <c r="E31" s="35"/>
      <c r="F31" s="35"/>
      <c r="G31" s="35"/>
      <c r="H31" s="35"/>
      <c r="I31" s="35"/>
      <c r="J31" s="35"/>
      <c r="K31" s="35"/>
      <c r="L31" s="35"/>
      <c r="M31" s="35">
        <f t="shared" si="2"/>
        <v>31000000</v>
      </c>
    </row>
    <row r="32" spans="1:13" ht="87" customHeight="1" x14ac:dyDescent="0.3">
      <c r="A32" s="18"/>
      <c r="B32" s="29" t="s">
        <v>37</v>
      </c>
      <c r="C32" s="35">
        <f>C31</f>
        <v>31000000</v>
      </c>
      <c r="D32" s="35"/>
      <c r="E32" s="35"/>
      <c r="F32" s="35"/>
      <c r="G32" s="35"/>
      <c r="H32" s="35"/>
      <c r="I32" s="35"/>
      <c r="J32" s="35"/>
      <c r="K32" s="35"/>
      <c r="L32" s="35"/>
      <c r="M32" s="35">
        <f t="shared" si="2"/>
        <v>31000000</v>
      </c>
    </row>
    <row r="33" spans="1:13" ht="34.5" customHeight="1" x14ac:dyDescent="0.3">
      <c r="A33" s="18" t="s">
        <v>42</v>
      </c>
      <c r="B33" s="27" t="s">
        <v>43</v>
      </c>
      <c r="C33" s="35">
        <v>3840000</v>
      </c>
      <c r="D33" s="35"/>
      <c r="E33" s="35"/>
      <c r="F33" s="35"/>
      <c r="G33" s="35"/>
      <c r="H33" s="35"/>
      <c r="I33" s="35"/>
      <c r="J33" s="35"/>
      <c r="K33" s="35"/>
      <c r="L33" s="35"/>
      <c r="M33" s="35">
        <f t="shared" si="2"/>
        <v>3840000</v>
      </c>
    </row>
    <row r="34" spans="1:13" ht="89.25" customHeight="1" x14ac:dyDescent="0.3">
      <c r="A34" s="18"/>
      <c r="B34" s="29" t="s">
        <v>37</v>
      </c>
      <c r="C34" s="35">
        <f>C33</f>
        <v>3840000</v>
      </c>
      <c r="D34" s="35"/>
      <c r="E34" s="35"/>
      <c r="F34" s="35"/>
      <c r="G34" s="35"/>
      <c r="H34" s="35"/>
      <c r="I34" s="35"/>
      <c r="J34" s="35"/>
      <c r="K34" s="35"/>
      <c r="L34" s="35"/>
      <c r="M34" s="35">
        <f t="shared" si="2"/>
        <v>3840000</v>
      </c>
    </row>
    <row r="35" spans="1:13" ht="24" customHeight="1" x14ac:dyDescent="0.3">
      <c r="A35" s="18" t="s">
        <v>44</v>
      </c>
      <c r="B35" s="27" t="s">
        <v>45</v>
      </c>
      <c r="C35" s="35">
        <v>7766613</v>
      </c>
      <c r="D35" s="35"/>
      <c r="E35" s="35"/>
      <c r="F35" s="35"/>
      <c r="G35" s="35"/>
      <c r="H35" s="35"/>
      <c r="I35" s="35"/>
      <c r="J35" s="35"/>
      <c r="K35" s="35"/>
      <c r="L35" s="35"/>
      <c r="M35" s="35">
        <f t="shared" si="2"/>
        <v>7766613</v>
      </c>
    </row>
    <row r="36" spans="1:13" ht="80.25" customHeight="1" x14ac:dyDescent="0.3">
      <c r="A36" s="18"/>
      <c r="B36" s="29" t="s">
        <v>37</v>
      </c>
      <c r="C36" s="35">
        <f>C35</f>
        <v>7766613</v>
      </c>
      <c r="D36" s="35"/>
      <c r="E36" s="35"/>
      <c r="F36" s="35"/>
      <c r="G36" s="35"/>
      <c r="H36" s="35"/>
      <c r="I36" s="35"/>
      <c r="J36" s="35"/>
      <c r="K36" s="35"/>
      <c r="L36" s="35"/>
      <c r="M36" s="35">
        <f t="shared" si="2"/>
        <v>7766613</v>
      </c>
    </row>
    <row r="37" spans="1:13" ht="25.5" customHeight="1" x14ac:dyDescent="0.3">
      <c r="A37" s="19" t="s">
        <v>46</v>
      </c>
      <c r="B37" s="28" t="s">
        <v>47</v>
      </c>
      <c r="C37" s="35">
        <v>610000</v>
      </c>
      <c r="D37" s="35"/>
      <c r="E37" s="35"/>
      <c r="F37" s="35"/>
      <c r="G37" s="35"/>
      <c r="H37" s="35"/>
      <c r="I37" s="35"/>
      <c r="J37" s="35"/>
      <c r="K37" s="35"/>
      <c r="L37" s="35"/>
      <c r="M37" s="35">
        <f t="shared" si="2"/>
        <v>610000</v>
      </c>
    </row>
    <row r="38" spans="1:13" ht="81.75" customHeight="1" x14ac:dyDescent="0.3">
      <c r="A38" s="19"/>
      <c r="B38" s="29" t="s">
        <v>37</v>
      </c>
      <c r="C38" s="35">
        <f>C37</f>
        <v>610000</v>
      </c>
      <c r="D38" s="35"/>
      <c r="E38" s="35"/>
      <c r="F38" s="35"/>
      <c r="G38" s="35"/>
      <c r="H38" s="35"/>
      <c r="I38" s="35"/>
      <c r="J38" s="35"/>
      <c r="K38" s="35"/>
      <c r="L38" s="35"/>
      <c r="M38" s="35">
        <f t="shared" si="2"/>
        <v>610000</v>
      </c>
    </row>
    <row r="39" spans="1:13" ht="26.25" customHeight="1" x14ac:dyDescent="0.3">
      <c r="A39" s="19" t="s">
        <v>48</v>
      </c>
      <c r="B39" s="28" t="s">
        <v>49</v>
      </c>
      <c r="C39" s="35">
        <v>51587</v>
      </c>
      <c r="D39" s="35"/>
      <c r="E39" s="35"/>
      <c r="F39" s="35"/>
      <c r="G39" s="35"/>
      <c r="H39" s="35"/>
      <c r="I39" s="35"/>
      <c r="J39" s="35"/>
      <c r="K39" s="35"/>
      <c r="L39" s="35"/>
      <c r="M39" s="35">
        <f t="shared" si="2"/>
        <v>51587</v>
      </c>
    </row>
    <row r="40" spans="1:13" ht="88.5" customHeight="1" x14ac:dyDescent="0.3">
      <c r="A40" s="19"/>
      <c r="B40" s="29" t="s">
        <v>37</v>
      </c>
      <c r="C40" s="35">
        <f>C39</f>
        <v>51587</v>
      </c>
      <c r="D40" s="35"/>
      <c r="E40" s="35"/>
      <c r="F40" s="35"/>
      <c r="G40" s="35"/>
      <c r="H40" s="35"/>
      <c r="I40" s="35"/>
      <c r="J40" s="35"/>
      <c r="K40" s="35"/>
      <c r="L40" s="35"/>
      <c r="M40" s="35">
        <f t="shared" si="2"/>
        <v>51587</v>
      </c>
    </row>
    <row r="41" spans="1:13" ht="33.75" customHeight="1" x14ac:dyDescent="0.3">
      <c r="A41" s="18" t="s">
        <v>50</v>
      </c>
      <c r="B41" s="27" t="s">
        <v>51</v>
      </c>
      <c r="C41" s="35">
        <v>480000</v>
      </c>
      <c r="D41" s="35"/>
      <c r="E41" s="35"/>
      <c r="F41" s="35"/>
      <c r="G41" s="35"/>
      <c r="H41" s="35"/>
      <c r="I41" s="35"/>
      <c r="J41" s="35"/>
      <c r="K41" s="35"/>
      <c r="L41" s="35"/>
      <c r="M41" s="35">
        <f t="shared" si="2"/>
        <v>480000</v>
      </c>
    </row>
    <row r="42" spans="1:13" ht="90.75" customHeight="1" x14ac:dyDescent="0.3">
      <c r="A42" s="18"/>
      <c r="B42" s="29" t="s">
        <v>37</v>
      </c>
      <c r="C42" s="35">
        <f>C41</f>
        <v>480000</v>
      </c>
      <c r="D42" s="35"/>
      <c r="E42" s="35"/>
      <c r="F42" s="35"/>
      <c r="G42" s="35"/>
      <c r="H42" s="35"/>
      <c r="I42" s="35"/>
      <c r="J42" s="35"/>
      <c r="K42" s="35"/>
      <c r="L42" s="35"/>
      <c r="M42" s="35">
        <f t="shared" si="2"/>
        <v>480000</v>
      </c>
    </row>
    <row r="43" spans="1:13" ht="22.5" customHeight="1" x14ac:dyDescent="0.3">
      <c r="A43" s="20" t="s">
        <v>52</v>
      </c>
      <c r="B43" s="29" t="s">
        <v>53</v>
      </c>
      <c r="C43" s="35">
        <v>216500</v>
      </c>
      <c r="D43" s="35"/>
      <c r="E43" s="35"/>
      <c r="F43" s="35"/>
      <c r="G43" s="35"/>
      <c r="H43" s="35"/>
      <c r="I43" s="35"/>
      <c r="J43" s="35"/>
      <c r="K43" s="35"/>
      <c r="L43" s="35"/>
      <c r="M43" s="35">
        <f t="shared" si="2"/>
        <v>216500</v>
      </c>
    </row>
    <row r="44" spans="1:13" ht="25.5" customHeight="1" x14ac:dyDescent="0.3">
      <c r="A44" s="15" t="s">
        <v>54</v>
      </c>
      <c r="B44" s="25" t="s">
        <v>81</v>
      </c>
      <c r="C44" s="35">
        <f>9900+2950</f>
        <v>12850</v>
      </c>
      <c r="D44" s="35"/>
      <c r="E44" s="35"/>
      <c r="F44" s="35"/>
      <c r="G44" s="35"/>
      <c r="H44" s="35"/>
      <c r="I44" s="35"/>
      <c r="J44" s="35"/>
      <c r="K44" s="35"/>
      <c r="L44" s="35"/>
      <c r="M44" s="35">
        <f t="shared" si="2"/>
        <v>12850</v>
      </c>
    </row>
    <row r="45" spans="1:13" ht="36" customHeight="1" x14ac:dyDescent="0.3">
      <c r="A45" s="20" t="s">
        <v>55</v>
      </c>
      <c r="B45" s="29" t="s">
        <v>56</v>
      </c>
      <c r="C45" s="35">
        <v>3500</v>
      </c>
      <c r="D45" s="35"/>
      <c r="E45" s="35"/>
      <c r="F45" s="35"/>
      <c r="G45" s="35"/>
      <c r="H45" s="35"/>
      <c r="I45" s="35"/>
      <c r="J45" s="35"/>
      <c r="K45" s="35"/>
      <c r="L45" s="35"/>
      <c r="M45" s="35">
        <f t="shared" si="2"/>
        <v>3500</v>
      </c>
    </row>
    <row r="46" spans="1:13" ht="48" customHeight="1" x14ac:dyDescent="0.3">
      <c r="A46" s="20" t="s">
        <v>57</v>
      </c>
      <c r="B46" s="29" t="s">
        <v>58</v>
      </c>
      <c r="C46" s="35">
        <f>1900+1500</f>
        <v>3400</v>
      </c>
      <c r="D46" s="35"/>
      <c r="E46" s="35"/>
      <c r="F46" s="35"/>
      <c r="G46" s="35"/>
      <c r="H46" s="35"/>
      <c r="I46" s="35"/>
      <c r="J46" s="35"/>
      <c r="K46" s="35"/>
      <c r="L46" s="35"/>
      <c r="M46" s="35">
        <f t="shared" si="2"/>
        <v>3400</v>
      </c>
    </row>
    <row r="47" spans="1:13" ht="38.25" customHeight="1" x14ac:dyDescent="0.3">
      <c r="A47" s="20" t="s">
        <v>59</v>
      </c>
      <c r="B47" s="29" t="s">
        <v>60</v>
      </c>
      <c r="C47" s="35">
        <f>6400+7500</f>
        <v>13900</v>
      </c>
      <c r="D47" s="35"/>
      <c r="E47" s="35"/>
      <c r="F47" s="35"/>
      <c r="G47" s="35"/>
      <c r="H47" s="35"/>
      <c r="I47" s="35"/>
      <c r="J47" s="35"/>
      <c r="K47" s="35"/>
      <c r="L47" s="35"/>
      <c r="M47" s="35">
        <f t="shared" si="2"/>
        <v>13900</v>
      </c>
    </row>
    <row r="48" spans="1:13" ht="32.25" customHeight="1" x14ac:dyDescent="0.3">
      <c r="A48" s="18" t="s">
        <v>61</v>
      </c>
      <c r="B48" s="29" t="s">
        <v>83</v>
      </c>
      <c r="C48" s="35">
        <f>3964600+3282</f>
        <v>3967882</v>
      </c>
      <c r="D48" s="35">
        <v>2600100</v>
      </c>
      <c r="E48" s="35">
        <v>189398</v>
      </c>
      <c r="F48" s="35">
        <f>G48+J48</f>
        <v>99454</v>
      </c>
      <c r="G48" s="35">
        <v>99454</v>
      </c>
      <c r="H48" s="35">
        <v>69858</v>
      </c>
      <c r="I48" s="35">
        <v>3395</v>
      </c>
      <c r="J48" s="35">
        <f>K48</f>
        <v>0</v>
      </c>
      <c r="K48" s="35">
        <f>L48</f>
        <v>0</v>
      </c>
      <c r="L48" s="35">
        <v>0</v>
      </c>
      <c r="M48" s="35">
        <f t="shared" si="2"/>
        <v>4067336</v>
      </c>
    </row>
    <row r="49" spans="1:13" ht="90.75" customHeight="1" x14ac:dyDescent="0.3">
      <c r="A49" s="18" t="s">
        <v>84</v>
      </c>
      <c r="B49" s="37" t="s">
        <v>85</v>
      </c>
      <c r="C49" s="35">
        <v>152300</v>
      </c>
      <c r="D49" s="35"/>
      <c r="E49" s="35"/>
      <c r="F49" s="35"/>
      <c r="G49" s="35"/>
      <c r="H49" s="35"/>
      <c r="I49" s="35"/>
      <c r="J49" s="35"/>
      <c r="K49" s="35"/>
      <c r="L49" s="35"/>
      <c r="M49" s="35">
        <f t="shared" si="2"/>
        <v>152300</v>
      </c>
    </row>
    <row r="50" spans="1:13" ht="34.5" customHeight="1" x14ac:dyDescent="0.3">
      <c r="A50" s="20" t="s">
        <v>62</v>
      </c>
      <c r="B50" s="29" t="s">
        <v>63</v>
      </c>
      <c r="C50" s="35">
        <v>6154400</v>
      </c>
      <c r="D50" s="35"/>
      <c r="E50" s="35"/>
      <c r="F50" s="35"/>
      <c r="G50" s="35"/>
      <c r="H50" s="35"/>
      <c r="I50" s="35"/>
      <c r="J50" s="35"/>
      <c r="K50" s="35"/>
      <c r="L50" s="35"/>
      <c r="M50" s="35">
        <f t="shared" si="2"/>
        <v>6154400</v>
      </c>
    </row>
    <row r="51" spans="1:13" ht="83.25" customHeight="1" x14ac:dyDescent="0.3">
      <c r="A51" s="20"/>
      <c r="B51" s="29" t="s">
        <v>37</v>
      </c>
      <c r="C51" s="35">
        <f>C50</f>
        <v>6154400</v>
      </c>
      <c r="D51" s="35"/>
      <c r="E51" s="35"/>
      <c r="F51" s="35"/>
      <c r="G51" s="35"/>
      <c r="H51" s="35"/>
      <c r="I51" s="35"/>
      <c r="J51" s="35"/>
      <c r="K51" s="35"/>
      <c r="L51" s="35"/>
      <c r="M51" s="35">
        <f t="shared" si="2"/>
        <v>6154400</v>
      </c>
    </row>
    <row r="52" spans="1:13" ht="24" customHeight="1" x14ac:dyDescent="0.3">
      <c r="A52" s="15" t="s">
        <v>64</v>
      </c>
      <c r="B52" s="25" t="s">
        <v>65</v>
      </c>
      <c r="C52" s="35">
        <f>C53</f>
        <v>190925</v>
      </c>
      <c r="D52" s="35"/>
      <c r="E52" s="35"/>
      <c r="F52" s="35"/>
      <c r="G52" s="35"/>
      <c r="H52" s="35"/>
      <c r="I52" s="35"/>
      <c r="J52" s="35"/>
      <c r="K52" s="35"/>
      <c r="L52" s="35"/>
      <c r="M52" s="35">
        <f t="shared" si="2"/>
        <v>190925</v>
      </c>
    </row>
    <row r="53" spans="1:13" ht="30.75" customHeight="1" x14ac:dyDescent="0.3">
      <c r="A53" s="21" t="s">
        <v>66</v>
      </c>
      <c r="B53" s="30" t="s">
        <v>67</v>
      </c>
      <c r="C53" s="35">
        <f>10000+180925</f>
        <v>190925</v>
      </c>
      <c r="D53" s="35"/>
      <c r="E53" s="35"/>
      <c r="F53" s="35"/>
      <c r="G53" s="35"/>
      <c r="H53" s="35"/>
      <c r="I53" s="35"/>
      <c r="J53" s="35"/>
      <c r="K53" s="35"/>
      <c r="L53" s="35"/>
      <c r="M53" s="35">
        <f t="shared" si="2"/>
        <v>190925</v>
      </c>
    </row>
    <row r="54" spans="1:13" ht="21.75" customHeight="1" x14ac:dyDescent="0.3">
      <c r="A54" s="15" t="s">
        <v>68</v>
      </c>
      <c r="B54" s="25" t="s">
        <v>69</v>
      </c>
      <c r="C54" s="35">
        <f>C55+C56</f>
        <v>1363198</v>
      </c>
      <c r="D54" s="35">
        <f t="shared" ref="D54:L54" si="5">D55+D56</f>
        <v>759563</v>
      </c>
      <c r="E54" s="35">
        <f t="shared" si="5"/>
        <v>175123</v>
      </c>
      <c r="F54" s="35">
        <f t="shared" si="5"/>
        <v>55583</v>
      </c>
      <c r="G54" s="35">
        <f t="shared" si="5"/>
        <v>2767</v>
      </c>
      <c r="H54" s="35">
        <f t="shared" si="5"/>
        <v>0</v>
      </c>
      <c r="I54" s="35">
        <f t="shared" si="5"/>
        <v>2622</v>
      </c>
      <c r="J54" s="35">
        <f t="shared" si="5"/>
        <v>52816</v>
      </c>
      <c r="K54" s="35">
        <f t="shared" si="5"/>
        <v>52816</v>
      </c>
      <c r="L54" s="35">
        <f t="shared" si="5"/>
        <v>0</v>
      </c>
      <c r="M54" s="35">
        <f t="shared" si="2"/>
        <v>1418781</v>
      </c>
    </row>
    <row r="55" spans="1:13" ht="32.25" customHeight="1" x14ac:dyDescent="0.3">
      <c r="A55" s="20" t="s">
        <v>70</v>
      </c>
      <c r="B55" s="30" t="s">
        <v>71</v>
      </c>
      <c r="C55" s="35">
        <f>10000+5400</f>
        <v>15400</v>
      </c>
      <c r="D55" s="35"/>
      <c r="E55" s="35"/>
      <c r="F55" s="35"/>
      <c r="G55" s="35"/>
      <c r="H55" s="35"/>
      <c r="I55" s="35"/>
      <c r="J55" s="35"/>
      <c r="K55" s="35"/>
      <c r="L55" s="35"/>
      <c r="M55" s="35">
        <f t="shared" si="2"/>
        <v>15400</v>
      </c>
    </row>
    <row r="56" spans="1:13" ht="32.25" customHeight="1" x14ac:dyDescent="0.3">
      <c r="A56" s="20" t="s">
        <v>72</v>
      </c>
      <c r="B56" s="29" t="s">
        <v>73</v>
      </c>
      <c r="C56" s="35">
        <f>1347000+798</f>
        <v>1347798</v>
      </c>
      <c r="D56" s="35">
        <v>759563</v>
      </c>
      <c r="E56" s="35">
        <v>175123</v>
      </c>
      <c r="F56" s="35">
        <f>G56+J56</f>
        <v>55583</v>
      </c>
      <c r="G56" s="35">
        <v>2767</v>
      </c>
      <c r="H56" s="35"/>
      <c r="I56" s="35">
        <v>2622</v>
      </c>
      <c r="J56" s="35">
        <f>K56</f>
        <v>52816</v>
      </c>
      <c r="K56" s="35">
        <v>52816</v>
      </c>
      <c r="L56" s="35"/>
      <c r="M56" s="35">
        <f t="shared" si="2"/>
        <v>1403381</v>
      </c>
    </row>
    <row r="57" spans="1:13" ht="16.5" x14ac:dyDescent="0.3">
      <c r="A57" s="23"/>
      <c r="B57" s="31" t="s">
        <v>74</v>
      </c>
      <c r="C57" s="35">
        <f t="shared" ref="C57:L57" si="6">C15+C17+C21+C52+C54</f>
        <v>74668679</v>
      </c>
      <c r="D57" s="35">
        <f t="shared" si="6"/>
        <v>8676023</v>
      </c>
      <c r="E57" s="35">
        <f t="shared" si="6"/>
        <v>1032046</v>
      </c>
      <c r="F57" s="35">
        <f t="shared" si="6"/>
        <v>383532</v>
      </c>
      <c r="G57" s="35">
        <f t="shared" si="6"/>
        <v>109946</v>
      </c>
      <c r="H57" s="35">
        <f t="shared" si="6"/>
        <v>69858</v>
      </c>
      <c r="I57" s="35">
        <f t="shared" si="6"/>
        <v>6017</v>
      </c>
      <c r="J57" s="35">
        <f t="shared" si="6"/>
        <v>273586</v>
      </c>
      <c r="K57" s="35">
        <f t="shared" si="6"/>
        <v>273586</v>
      </c>
      <c r="L57" s="35">
        <f t="shared" si="6"/>
        <v>205680</v>
      </c>
      <c r="M57" s="35">
        <f t="shared" si="2"/>
        <v>75052211</v>
      </c>
    </row>
    <row r="58" spans="1:13" ht="16.5" x14ac:dyDescent="0.3">
      <c r="A58" s="24"/>
      <c r="B58" s="32" t="s">
        <v>75</v>
      </c>
      <c r="C58" s="35">
        <f>C18+C23+C24</f>
        <v>59960790</v>
      </c>
      <c r="D58" s="35">
        <f t="shared" ref="D58:M58" si="7">D18+D23+D24</f>
        <v>0</v>
      </c>
      <c r="E58" s="35">
        <f t="shared" si="7"/>
        <v>0</v>
      </c>
      <c r="F58" s="35">
        <f t="shared" si="7"/>
        <v>123000</v>
      </c>
      <c r="G58" s="35">
        <f t="shared" si="7"/>
        <v>0</v>
      </c>
      <c r="H58" s="35">
        <f t="shared" si="7"/>
        <v>0</v>
      </c>
      <c r="I58" s="35">
        <f t="shared" si="7"/>
        <v>0</v>
      </c>
      <c r="J58" s="35">
        <f t="shared" si="7"/>
        <v>123000</v>
      </c>
      <c r="K58" s="35">
        <f t="shared" si="7"/>
        <v>123000</v>
      </c>
      <c r="L58" s="35">
        <f t="shared" si="7"/>
        <v>123000</v>
      </c>
      <c r="M58" s="35">
        <f t="shared" si="7"/>
        <v>60083790</v>
      </c>
    </row>
    <row r="61" spans="1:13" s="34" customFormat="1" ht="25.5" hidden="1" x14ac:dyDescent="0.35">
      <c r="B61" s="34" t="s">
        <v>79</v>
      </c>
      <c r="I61" s="34" t="s">
        <v>80</v>
      </c>
    </row>
  </sheetData>
  <mergeCells count="23">
    <mergeCell ref="A9:A13"/>
    <mergeCell ref="B9:B13"/>
    <mergeCell ref="D10:E10"/>
    <mergeCell ref="I11:I13"/>
    <mergeCell ref="G10:G13"/>
    <mergeCell ref="H10:I10"/>
    <mergeCell ref="D11:D13"/>
    <mergeCell ref="I1:M1"/>
    <mergeCell ref="I2:M2"/>
    <mergeCell ref="M9:M13"/>
    <mergeCell ref="F9:L9"/>
    <mergeCell ref="F10:F13"/>
    <mergeCell ref="H11:H13"/>
    <mergeCell ref="L11:L13"/>
    <mergeCell ref="K10:L10"/>
    <mergeCell ref="J10:J13"/>
    <mergeCell ref="A6:M6"/>
    <mergeCell ref="I3:M3"/>
    <mergeCell ref="I4:M4"/>
    <mergeCell ref="K11:K13"/>
    <mergeCell ref="C9:E9"/>
    <mergeCell ref="C10:C13"/>
    <mergeCell ref="E11:E13"/>
  </mergeCells>
  <phoneticPr fontId="5" type="noConversion"/>
  <pageMargins left="0.62992125984251968" right="0.62992125984251968" top="1.1811023622047245" bottom="0.39370078740157483" header="0.51181102362204722" footer="0.51181102362204722"/>
  <pageSetup paperSize="9" scale="52" orientation="landscape" verticalDpi="300" r:id="rId1"/>
  <headerFooter alignWithMargins="0">
    <oddHeader>&amp;C&amp;"Bookman Old Style,обычный"&amp;18 4</oddHead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3"/>
  <sheetViews>
    <sheetView tabSelected="1" view="pageBreakPreview" topLeftCell="E4" zoomScaleNormal="100" zoomScaleSheetLayoutView="100" workbookViewId="0">
      <selection activeCell="M4" sqref="M4"/>
    </sheetView>
  </sheetViews>
  <sheetFormatPr defaultRowHeight="18.75" x14ac:dyDescent="0.3"/>
  <cols>
    <col min="1" max="3" width="11.7109375" style="90" customWidth="1"/>
    <col min="4" max="4" width="66.85546875" style="90" customWidth="1"/>
    <col min="5" max="5" width="19.7109375" style="90" customWidth="1"/>
    <col min="6" max="6" width="19.42578125" style="90" customWidth="1"/>
    <col min="7" max="7" width="19.140625" style="90" customWidth="1"/>
    <col min="8" max="8" width="17" style="90" customWidth="1"/>
    <col min="9" max="9" width="20.28515625" style="90" customWidth="1"/>
    <col min="10" max="10" width="16.140625" style="90" customWidth="1"/>
    <col min="11" max="11" width="16.42578125" style="90" customWidth="1"/>
    <col min="12" max="12" width="16.140625" style="90" customWidth="1"/>
    <col min="13" max="13" width="14.140625" style="90" customWidth="1"/>
    <col min="14" max="14" width="15.42578125" style="90" customWidth="1"/>
    <col min="15" max="15" width="16.42578125" style="90" customWidth="1"/>
    <col min="16" max="16" width="14.28515625" style="90" hidden="1" customWidth="1"/>
    <col min="17" max="17" width="21.140625" style="90" hidden="1" customWidth="1"/>
    <col min="18" max="18" width="18.85546875" style="90" customWidth="1"/>
    <col min="19" max="19" width="9.28515625" hidden="1" customWidth="1"/>
    <col min="20" max="20" width="0" style="77" hidden="1" customWidth="1"/>
    <col min="21" max="21" width="10.140625" bestFit="1" customWidth="1"/>
    <col min="22" max="22" width="11.85546875" bestFit="1" customWidth="1"/>
    <col min="23" max="23" width="13.7109375" bestFit="1" customWidth="1"/>
  </cols>
  <sheetData>
    <row r="1" spans="1:20" s="75" customFormat="1" ht="20.25" customHeight="1" x14ac:dyDescent="0.35">
      <c r="A1" s="90"/>
      <c r="B1" s="90"/>
      <c r="C1" s="90"/>
      <c r="D1" s="90"/>
      <c r="E1" s="90"/>
      <c r="F1" s="90"/>
      <c r="G1" s="90"/>
      <c r="H1" s="90"/>
      <c r="I1" s="90"/>
      <c r="J1" s="90"/>
      <c r="K1" s="90"/>
      <c r="L1" s="90"/>
      <c r="M1" s="91" t="s">
        <v>304</v>
      </c>
      <c r="O1" s="92"/>
      <c r="P1" s="92"/>
      <c r="Q1" s="92"/>
      <c r="R1" s="92"/>
      <c r="T1" s="78"/>
    </row>
    <row r="2" spans="1:20" s="75" customFormat="1" ht="18" customHeight="1" x14ac:dyDescent="0.35">
      <c r="A2" s="90"/>
      <c r="B2" s="90"/>
      <c r="C2" s="90"/>
      <c r="D2" s="90"/>
      <c r="E2" s="90"/>
      <c r="F2" s="90"/>
      <c r="G2" s="90"/>
      <c r="H2" s="90"/>
      <c r="I2" s="90"/>
      <c r="J2" s="90"/>
      <c r="K2" s="90"/>
      <c r="L2" s="90"/>
      <c r="M2" s="91" t="s">
        <v>171</v>
      </c>
      <c r="O2" s="92"/>
      <c r="P2" s="92"/>
      <c r="Q2" s="92"/>
      <c r="R2" s="92"/>
      <c r="T2" s="78"/>
    </row>
    <row r="3" spans="1:20" s="75" customFormat="1" ht="21" customHeight="1" x14ac:dyDescent="0.35">
      <c r="A3" s="90"/>
      <c r="B3" s="90"/>
      <c r="C3" s="90"/>
      <c r="D3" s="90"/>
      <c r="E3" s="90"/>
      <c r="F3" s="90"/>
      <c r="G3" s="90"/>
      <c r="H3" s="90"/>
      <c r="I3" s="90"/>
      <c r="J3" s="90"/>
      <c r="K3" s="90"/>
      <c r="L3" s="90"/>
      <c r="M3" s="93" t="s">
        <v>280</v>
      </c>
      <c r="O3" s="92"/>
      <c r="P3" s="92"/>
      <c r="Q3" s="92"/>
      <c r="R3" s="92"/>
      <c r="T3" s="78"/>
    </row>
    <row r="4" spans="1:20" s="75" customFormat="1" ht="23.25" x14ac:dyDescent="0.35">
      <c r="A4" s="90"/>
      <c r="B4" s="90"/>
      <c r="C4" s="90"/>
      <c r="D4" s="90"/>
      <c r="E4" s="90"/>
      <c r="F4" s="90"/>
      <c r="G4" s="90"/>
      <c r="H4" s="90"/>
      <c r="I4" s="90"/>
      <c r="J4" s="90"/>
      <c r="K4" s="90"/>
      <c r="L4" s="90"/>
      <c r="M4" s="362"/>
      <c r="N4" s="112"/>
      <c r="O4" s="112"/>
      <c r="P4" s="111"/>
      <c r="Q4" s="111"/>
      <c r="R4" s="111"/>
      <c r="T4" s="78"/>
    </row>
    <row r="5" spans="1:20" s="75" customFormat="1" ht="22.5" customHeight="1" x14ac:dyDescent="0.35">
      <c r="A5" s="90"/>
      <c r="B5" s="90"/>
      <c r="C5" s="429" t="s">
        <v>196</v>
      </c>
      <c r="D5" s="429"/>
      <c r="E5" s="429"/>
      <c r="F5" s="429"/>
      <c r="G5" s="429"/>
      <c r="H5" s="429"/>
      <c r="I5" s="429"/>
      <c r="J5" s="429"/>
      <c r="K5" s="429"/>
      <c r="L5" s="429"/>
      <c r="M5" s="429"/>
      <c r="N5" s="429"/>
      <c r="O5" s="429"/>
      <c r="P5" s="429"/>
      <c r="Q5" s="429"/>
      <c r="R5" s="429"/>
      <c r="S5" s="429"/>
      <c r="T5" s="78"/>
    </row>
    <row r="6" spans="1:20" s="81" customFormat="1" ht="17.25" customHeight="1" x14ac:dyDescent="0.3">
      <c r="A6" s="94"/>
      <c r="B6" s="94"/>
      <c r="C6" s="94"/>
      <c r="D6" s="94"/>
      <c r="E6" s="93" t="s">
        <v>296</v>
      </c>
      <c r="F6" s="93"/>
      <c r="G6" s="93"/>
      <c r="H6" s="93"/>
      <c r="I6" s="93"/>
      <c r="J6" s="93"/>
      <c r="K6" s="93"/>
      <c r="L6" s="95"/>
      <c r="M6" s="94"/>
      <c r="N6" s="94"/>
      <c r="O6" s="94"/>
      <c r="P6" s="94"/>
      <c r="Q6" s="94"/>
      <c r="R6" s="94"/>
    </row>
    <row r="7" spans="1:20" s="81" customFormat="1" ht="19.5" customHeight="1" x14ac:dyDescent="0.3">
      <c r="A7" s="403" t="s">
        <v>282</v>
      </c>
      <c r="B7" s="403"/>
      <c r="C7" s="94"/>
      <c r="D7" s="94"/>
      <c r="E7" s="95"/>
      <c r="F7" s="95"/>
      <c r="G7" s="95"/>
      <c r="H7" s="95"/>
      <c r="I7" s="95"/>
      <c r="J7" s="95"/>
      <c r="K7" s="95"/>
      <c r="L7" s="95"/>
      <c r="M7" s="94"/>
      <c r="N7" s="94"/>
      <c r="O7" s="94"/>
      <c r="P7" s="94"/>
      <c r="Q7" s="94"/>
      <c r="R7" s="94"/>
    </row>
    <row r="8" spans="1:20" s="75" customFormat="1" ht="18.75" customHeight="1" thickBot="1" x14ac:dyDescent="0.4">
      <c r="A8" s="404" t="s">
        <v>262</v>
      </c>
      <c r="B8" s="404"/>
      <c r="C8" s="303"/>
      <c r="D8" s="304"/>
      <c r="E8" s="304"/>
      <c r="F8" s="304"/>
      <c r="G8" s="304"/>
      <c r="H8" s="304"/>
      <c r="I8" s="304"/>
      <c r="J8" s="304"/>
      <c r="K8" s="304"/>
      <c r="L8" s="304"/>
      <c r="M8" s="304"/>
      <c r="N8" s="304"/>
      <c r="O8" s="304"/>
      <c r="P8" s="304"/>
      <c r="Q8" s="90"/>
      <c r="R8" s="96" t="s">
        <v>165</v>
      </c>
      <c r="T8" s="79"/>
    </row>
    <row r="9" spans="1:20" s="127" customFormat="1" ht="20.25" customHeight="1" x14ac:dyDescent="0.35">
      <c r="A9" s="411" t="s">
        <v>247</v>
      </c>
      <c r="B9" s="411" t="s">
        <v>283</v>
      </c>
      <c r="C9" s="411" t="s">
        <v>297</v>
      </c>
      <c r="D9" s="435" t="s">
        <v>284</v>
      </c>
      <c r="E9" s="414" t="s">
        <v>195</v>
      </c>
      <c r="F9" s="415"/>
      <c r="G9" s="415"/>
      <c r="H9" s="415"/>
      <c r="I9" s="415"/>
      <c r="J9" s="405" t="s">
        <v>15</v>
      </c>
      <c r="K9" s="406"/>
      <c r="L9" s="406"/>
      <c r="M9" s="406"/>
      <c r="N9" s="406"/>
      <c r="O9" s="406"/>
      <c r="P9" s="406"/>
      <c r="Q9" s="407"/>
      <c r="R9" s="398" t="s">
        <v>12</v>
      </c>
      <c r="T9" s="79"/>
    </row>
    <row r="10" spans="1:20" s="127" customFormat="1" ht="22.5" customHeight="1" thickBot="1" x14ac:dyDescent="0.35">
      <c r="A10" s="412"/>
      <c r="B10" s="412"/>
      <c r="C10" s="412"/>
      <c r="D10" s="436"/>
      <c r="E10" s="416"/>
      <c r="F10" s="417"/>
      <c r="G10" s="417"/>
      <c r="H10" s="417"/>
      <c r="I10" s="417"/>
      <c r="J10" s="408"/>
      <c r="K10" s="409"/>
      <c r="L10" s="409"/>
      <c r="M10" s="409"/>
      <c r="N10" s="409"/>
      <c r="O10" s="409"/>
      <c r="P10" s="409"/>
      <c r="Q10" s="410"/>
      <c r="R10" s="399"/>
      <c r="T10" s="82"/>
    </row>
    <row r="11" spans="1:20" s="127" customFormat="1" ht="21.75" customHeight="1" thickBot="1" x14ac:dyDescent="0.35">
      <c r="A11" s="412"/>
      <c r="B11" s="412"/>
      <c r="C11" s="412"/>
      <c r="D11" s="436"/>
      <c r="E11" s="398" t="s">
        <v>197</v>
      </c>
      <c r="F11" s="398" t="s">
        <v>193</v>
      </c>
      <c r="G11" s="430" t="s">
        <v>172</v>
      </c>
      <c r="H11" s="431"/>
      <c r="I11" s="395" t="s">
        <v>194</v>
      </c>
      <c r="J11" s="398" t="s">
        <v>197</v>
      </c>
      <c r="K11" s="398" t="s">
        <v>286</v>
      </c>
      <c r="L11" s="398" t="s">
        <v>193</v>
      </c>
      <c r="M11" s="430" t="s">
        <v>172</v>
      </c>
      <c r="N11" s="431"/>
      <c r="O11" s="395" t="s">
        <v>194</v>
      </c>
      <c r="P11" s="398" t="s">
        <v>194</v>
      </c>
      <c r="Q11" s="128"/>
      <c r="R11" s="399"/>
      <c r="T11" s="83"/>
    </row>
    <row r="12" spans="1:20" s="127" customFormat="1" ht="13.5" customHeight="1" x14ac:dyDescent="0.3">
      <c r="A12" s="412"/>
      <c r="B12" s="412"/>
      <c r="C12" s="412"/>
      <c r="D12" s="436"/>
      <c r="E12" s="427"/>
      <c r="F12" s="399"/>
      <c r="G12" s="398" t="s">
        <v>5</v>
      </c>
      <c r="H12" s="398" t="s">
        <v>6</v>
      </c>
      <c r="I12" s="396"/>
      <c r="J12" s="427"/>
      <c r="K12" s="399"/>
      <c r="L12" s="399"/>
      <c r="M12" s="398" t="s">
        <v>5</v>
      </c>
      <c r="N12" s="398" t="s">
        <v>6</v>
      </c>
      <c r="O12" s="396"/>
      <c r="P12" s="399"/>
      <c r="Q12" s="389"/>
      <c r="R12" s="399"/>
      <c r="T12" s="83"/>
    </row>
    <row r="13" spans="1:20" s="127" customFormat="1" ht="15" customHeight="1" x14ac:dyDescent="0.3">
      <c r="A13" s="412"/>
      <c r="B13" s="412"/>
      <c r="C13" s="412"/>
      <c r="D13" s="436"/>
      <c r="E13" s="427"/>
      <c r="F13" s="399"/>
      <c r="G13" s="427"/>
      <c r="H13" s="399"/>
      <c r="I13" s="396"/>
      <c r="J13" s="427"/>
      <c r="K13" s="399"/>
      <c r="L13" s="399"/>
      <c r="M13" s="427"/>
      <c r="N13" s="399"/>
      <c r="O13" s="396"/>
      <c r="P13" s="399"/>
      <c r="Q13" s="390"/>
      <c r="R13" s="399"/>
      <c r="T13" s="83"/>
    </row>
    <row r="14" spans="1:20" s="127" customFormat="1" ht="108" customHeight="1" thickBot="1" x14ac:dyDescent="0.35">
      <c r="A14" s="413"/>
      <c r="B14" s="413"/>
      <c r="C14" s="413"/>
      <c r="D14" s="437"/>
      <c r="E14" s="428"/>
      <c r="F14" s="400"/>
      <c r="G14" s="428"/>
      <c r="H14" s="400"/>
      <c r="I14" s="397"/>
      <c r="J14" s="428"/>
      <c r="K14" s="400"/>
      <c r="L14" s="400"/>
      <c r="M14" s="428"/>
      <c r="N14" s="400"/>
      <c r="O14" s="397"/>
      <c r="P14" s="400"/>
      <c r="Q14" s="391"/>
      <c r="R14" s="400"/>
      <c r="T14" s="83"/>
    </row>
    <row r="15" spans="1:20" s="77" customFormat="1" ht="18" customHeight="1" thickBot="1" x14ac:dyDescent="0.35">
      <c r="A15" s="129">
        <v>1</v>
      </c>
      <c r="B15" s="129">
        <v>2</v>
      </c>
      <c r="C15" s="128">
        <v>3</v>
      </c>
      <c r="D15" s="130">
        <v>4</v>
      </c>
      <c r="E15" s="131">
        <v>5</v>
      </c>
      <c r="F15" s="131">
        <v>6</v>
      </c>
      <c r="G15" s="131">
        <v>7</v>
      </c>
      <c r="H15" s="131">
        <v>8</v>
      </c>
      <c r="I15" s="131">
        <v>9</v>
      </c>
      <c r="J15" s="131">
        <v>10</v>
      </c>
      <c r="K15" s="131">
        <v>11</v>
      </c>
      <c r="L15" s="131">
        <v>12</v>
      </c>
      <c r="M15" s="131">
        <v>13</v>
      </c>
      <c r="N15" s="131">
        <v>14</v>
      </c>
      <c r="O15" s="132">
        <v>15</v>
      </c>
      <c r="P15" s="132">
        <v>15</v>
      </c>
      <c r="Q15" s="132"/>
      <c r="R15" s="133">
        <v>16</v>
      </c>
      <c r="T15" s="76" t="s">
        <v>189</v>
      </c>
    </row>
    <row r="16" spans="1:20" s="77" customFormat="1" ht="19.5" customHeight="1" thickBot="1" x14ac:dyDescent="0.35">
      <c r="A16" s="134" t="s">
        <v>212</v>
      </c>
      <c r="B16" s="135"/>
      <c r="C16" s="129"/>
      <c r="D16" s="136" t="str">
        <f t="shared" ref="D16:R16" si="0">D17</f>
        <v>Виконком Тернівської районної у місті ради</v>
      </c>
      <c r="E16" s="186">
        <f t="shared" si="0"/>
        <v>99374537</v>
      </c>
      <c r="F16" s="186">
        <f t="shared" si="0"/>
        <v>78574537</v>
      </c>
      <c r="G16" s="186">
        <f t="shared" si="0"/>
        <v>47046393</v>
      </c>
      <c r="H16" s="186">
        <f t="shared" si="0"/>
        <v>2802732</v>
      </c>
      <c r="I16" s="186">
        <f t="shared" si="0"/>
        <v>20800000</v>
      </c>
      <c r="J16" s="186">
        <f t="shared" si="0"/>
        <v>71810</v>
      </c>
      <c r="K16" s="186">
        <f>O16</f>
        <v>0</v>
      </c>
      <c r="L16" s="186">
        <f t="shared" si="0"/>
        <v>71810</v>
      </c>
      <c r="M16" s="186">
        <f t="shared" si="0"/>
        <v>0</v>
      </c>
      <c r="N16" s="186">
        <f t="shared" si="0"/>
        <v>0</v>
      </c>
      <c r="O16" s="186">
        <f t="shared" si="0"/>
        <v>0</v>
      </c>
      <c r="P16" s="186">
        <f t="shared" si="0"/>
        <v>0</v>
      </c>
      <c r="Q16" s="187"/>
      <c r="R16" s="188">
        <f t="shared" si="0"/>
        <v>99446347</v>
      </c>
      <c r="T16" s="76" t="s">
        <v>52</v>
      </c>
    </row>
    <row r="17" spans="1:20" s="77" customFormat="1" ht="22.5" customHeight="1" thickBot="1" x14ac:dyDescent="0.35">
      <c r="A17" s="137" t="s">
        <v>213</v>
      </c>
      <c r="B17" s="138"/>
      <c r="C17" s="139"/>
      <c r="D17" s="136" t="str">
        <f>D18</f>
        <v>Виконком Тернівської районної у місті ради</v>
      </c>
      <c r="E17" s="186">
        <f>F17+I17</f>
        <v>99374537</v>
      </c>
      <c r="F17" s="186">
        <f>F24+F25+F27+F29+F30+F32+F33+F39+F40+F43+F44+F46+F47+F48+F49+F38</f>
        <v>78574537</v>
      </c>
      <c r="G17" s="186">
        <f>G24+G25+G27+G29+G30+G32+G33+G39+G40+G43+G44+G46+G47+G48+G49+G38</f>
        <v>47046393</v>
      </c>
      <c r="H17" s="186">
        <f>H24+H25+H27+H29+H30+H32+H33+H39+H40+H43+H44+H46+H47+H48+H49+H38</f>
        <v>2802732</v>
      </c>
      <c r="I17" s="186">
        <f>I24+I25+I27+I29+I30+I32+I33+I39+I40+I43+I44+I46+I47+I48+I49+I38</f>
        <v>20800000</v>
      </c>
      <c r="J17" s="186">
        <f>K17+L17</f>
        <v>71810</v>
      </c>
      <c r="K17" s="186">
        <f>O17</f>
        <v>0</v>
      </c>
      <c r="L17" s="186">
        <f>L24+L26+L28+L31+L34+L35+L38+L41+L44+L25+L33+L46+L45+L27+L39</f>
        <v>71810</v>
      </c>
      <c r="M17" s="186">
        <f>M24+M26+M28+M31+M34+M35+M38+M41+M44+M25+M33+M46+M45</f>
        <v>0</v>
      </c>
      <c r="N17" s="186">
        <f>N24+N26+N28+N31+N34+N35+N38+N41+N44+N25+N33+N46+N45</f>
        <v>0</v>
      </c>
      <c r="O17" s="186">
        <f>O24+O26+O28+O31+O34+O35+O38+O41+O44+O25+O33+O46+O45+O48</f>
        <v>0</v>
      </c>
      <c r="P17" s="186">
        <f>P24+P26+P28+P31+P34+P35+P38+P41+P44+P25+P33+P46+P45</f>
        <v>0</v>
      </c>
      <c r="Q17" s="186"/>
      <c r="R17" s="305">
        <f>R24+R25+R27+R29+R30+R32+R33+R39+R40+R43+R44+R46+R47+R48+R49+R38</f>
        <v>99446347</v>
      </c>
      <c r="T17" s="76" t="s">
        <v>190</v>
      </c>
    </row>
    <row r="18" spans="1:20" s="77" customFormat="1" ht="18.75" hidden="1" customHeight="1" x14ac:dyDescent="0.3">
      <c r="A18" s="134" t="s">
        <v>159</v>
      </c>
      <c r="B18" s="140"/>
      <c r="C18" s="141" t="s">
        <v>185</v>
      </c>
      <c r="D18" s="142" t="s">
        <v>164</v>
      </c>
      <c r="E18" s="189">
        <f t="shared" ref="E18:E23" si="1">F18</f>
        <v>19275700</v>
      </c>
      <c r="F18" s="190">
        <f>F20</f>
        <v>19275700</v>
      </c>
      <c r="G18" s="191">
        <f>G17</f>
        <v>47046393</v>
      </c>
      <c r="H18" s="191">
        <f>H17</f>
        <v>2802732</v>
      </c>
      <c r="I18" s="191"/>
      <c r="J18" s="191">
        <f>J17</f>
        <v>71810</v>
      </c>
      <c r="K18" s="191"/>
      <c r="L18" s="191"/>
      <c r="M18" s="191">
        <v>41538</v>
      </c>
      <c r="N18" s="191">
        <v>0</v>
      </c>
      <c r="O18" s="191">
        <v>0</v>
      </c>
      <c r="P18" s="191">
        <f>P20</f>
        <v>0</v>
      </c>
      <c r="Q18" s="191"/>
      <c r="R18" s="192">
        <f>E18+J18</f>
        <v>19347510</v>
      </c>
      <c r="T18" s="76"/>
    </row>
    <row r="19" spans="1:20" s="77" customFormat="1" ht="66.75" hidden="1" customHeight="1" x14ac:dyDescent="0.3">
      <c r="A19" s="143" t="s">
        <v>185</v>
      </c>
      <c r="B19" s="144" t="s">
        <v>173</v>
      </c>
      <c r="C19" s="144" t="s">
        <v>174</v>
      </c>
      <c r="D19" s="145" t="s">
        <v>188</v>
      </c>
      <c r="E19" s="189">
        <f t="shared" si="1"/>
        <v>0</v>
      </c>
      <c r="F19" s="193">
        <v>0</v>
      </c>
      <c r="G19" s="194">
        <v>0</v>
      </c>
      <c r="H19" s="194">
        <v>0</v>
      </c>
      <c r="I19" s="194">
        <v>0</v>
      </c>
      <c r="J19" s="194">
        <v>0</v>
      </c>
      <c r="K19" s="194"/>
      <c r="L19" s="194"/>
      <c r="M19" s="194">
        <v>0</v>
      </c>
      <c r="N19" s="194">
        <v>0</v>
      </c>
      <c r="O19" s="194">
        <v>0</v>
      </c>
      <c r="P19" s="194">
        <v>0</v>
      </c>
      <c r="Q19" s="194"/>
      <c r="R19" s="195">
        <f>E19+J19</f>
        <v>0</v>
      </c>
      <c r="T19" s="76"/>
    </row>
    <row r="20" spans="1:20" s="77" customFormat="1" ht="70.5" hidden="1" customHeight="1" x14ac:dyDescent="0.3">
      <c r="A20" s="146" t="s">
        <v>185</v>
      </c>
      <c r="B20" s="147" t="s">
        <v>173</v>
      </c>
      <c r="C20" s="147" t="s">
        <v>174</v>
      </c>
      <c r="D20" s="148" t="s">
        <v>188</v>
      </c>
      <c r="E20" s="189">
        <f t="shared" si="1"/>
        <v>19275700</v>
      </c>
      <c r="F20" s="182">
        <f>19275700</f>
        <v>19275700</v>
      </c>
      <c r="G20" s="182">
        <v>13131545</v>
      </c>
      <c r="H20" s="182">
        <v>1058811</v>
      </c>
      <c r="I20" s="182">
        <v>0</v>
      </c>
      <c r="J20" s="182">
        <f>M20+P20</f>
        <v>46050</v>
      </c>
      <c r="K20" s="182"/>
      <c r="L20" s="182"/>
      <c r="M20" s="182">
        <v>46050</v>
      </c>
      <c r="N20" s="182">
        <v>0</v>
      </c>
      <c r="O20" s="182">
        <v>0</v>
      </c>
      <c r="P20" s="182">
        <f>Q20</f>
        <v>0</v>
      </c>
      <c r="Q20" s="182"/>
      <c r="R20" s="196">
        <f>E20+J20</f>
        <v>19321750</v>
      </c>
      <c r="S20" s="77">
        <v>10116</v>
      </c>
      <c r="T20" s="80"/>
    </row>
    <row r="21" spans="1:20" s="77" customFormat="1" ht="21.75" hidden="1" customHeight="1" x14ac:dyDescent="0.3">
      <c r="A21" s="149"/>
      <c r="B21" s="147"/>
      <c r="C21" s="147"/>
      <c r="D21" s="148"/>
      <c r="E21" s="189">
        <f t="shared" si="1"/>
        <v>0</v>
      </c>
      <c r="F21" s="182"/>
      <c r="G21" s="197"/>
      <c r="H21" s="197"/>
      <c r="I21" s="197"/>
      <c r="J21" s="197"/>
      <c r="K21" s="197"/>
      <c r="L21" s="197"/>
      <c r="M21" s="197"/>
      <c r="N21" s="197"/>
      <c r="O21" s="197"/>
      <c r="P21" s="197"/>
      <c r="Q21" s="197"/>
      <c r="R21" s="198"/>
      <c r="T21" s="76" t="s">
        <v>52</v>
      </c>
    </row>
    <row r="22" spans="1:20" s="77" customFormat="1" ht="27.75" hidden="1" customHeight="1" x14ac:dyDescent="0.3">
      <c r="A22" s="149"/>
      <c r="B22" s="147"/>
      <c r="C22" s="147"/>
      <c r="D22" s="148"/>
      <c r="E22" s="189">
        <f t="shared" si="1"/>
        <v>0</v>
      </c>
      <c r="F22" s="182"/>
      <c r="G22" s="197"/>
      <c r="H22" s="197"/>
      <c r="I22" s="197"/>
      <c r="J22" s="197"/>
      <c r="K22" s="197"/>
      <c r="L22" s="197"/>
      <c r="M22" s="197"/>
      <c r="N22" s="197"/>
      <c r="O22" s="197"/>
      <c r="P22" s="197"/>
      <c r="Q22" s="197"/>
      <c r="R22" s="198"/>
      <c r="T22" s="76"/>
    </row>
    <row r="23" spans="1:20" s="77" customFormat="1" ht="21.75" hidden="1" customHeight="1" x14ac:dyDescent="0.3">
      <c r="A23" s="150"/>
      <c r="B23" s="141"/>
      <c r="C23" s="141"/>
      <c r="D23" s="151"/>
      <c r="E23" s="199">
        <f t="shared" si="1"/>
        <v>0</v>
      </c>
      <c r="F23" s="199"/>
      <c r="G23" s="200"/>
      <c r="H23" s="200"/>
      <c r="I23" s="200"/>
      <c r="J23" s="200"/>
      <c r="K23" s="200"/>
      <c r="L23" s="200"/>
      <c r="M23" s="200"/>
      <c r="N23" s="200"/>
      <c r="O23" s="200"/>
      <c r="P23" s="200"/>
      <c r="Q23" s="200"/>
      <c r="R23" s="201"/>
      <c r="T23" s="76"/>
    </row>
    <row r="24" spans="1:20" s="77" customFormat="1" ht="42" customHeight="1" x14ac:dyDescent="0.3">
      <c r="A24" s="306" t="s">
        <v>214</v>
      </c>
      <c r="B24" s="76" t="s">
        <v>204</v>
      </c>
      <c r="C24" s="76" t="s">
        <v>174</v>
      </c>
      <c r="D24" s="339" t="s">
        <v>281</v>
      </c>
      <c r="E24" s="204">
        <f>F24</f>
        <v>63614400</v>
      </c>
      <c r="F24" s="204">
        <f>63474400+175000-35000</f>
        <v>63614400</v>
      </c>
      <c r="G24" s="217">
        <v>47046393</v>
      </c>
      <c r="H24" s="217">
        <v>2282200</v>
      </c>
      <c r="I24" s="204">
        <v>0</v>
      </c>
      <c r="J24" s="204">
        <f>K24+L24</f>
        <v>68000</v>
      </c>
      <c r="K24" s="204">
        <f>O24</f>
        <v>0</v>
      </c>
      <c r="L24" s="204">
        <v>68000</v>
      </c>
      <c r="M24" s="204">
        <v>0</v>
      </c>
      <c r="N24" s="204">
        <v>0</v>
      </c>
      <c r="O24" s="204">
        <v>0</v>
      </c>
      <c r="P24" s="204">
        <v>0</v>
      </c>
      <c r="Q24" s="185"/>
      <c r="R24" s="308">
        <f t="shared" ref="R24:R49" si="2">E24+J24</f>
        <v>63682400</v>
      </c>
      <c r="T24" s="76"/>
    </row>
    <row r="25" spans="1:20" s="77" customFormat="1" ht="29.25" hidden="1" customHeight="1" x14ac:dyDescent="0.3">
      <c r="A25" s="307" t="s">
        <v>238</v>
      </c>
      <c r="B25" s="113" t="s">
        <v>173</v>
      </c>
      <c r="C25" s="113" t="s">
        <v>239</v>
      </c>
      <c r="D25" s="340" t="s">
        <v>240</v>
      </c>
      <c r="E25" s="204">
        <f>F25</f>
        <v>0</v>
      </c>
      <c r="F25" s="204">
        <v>0</v>
      </c>
      <c r="G25" s="204">
        <v>0</v>
      </c>
      <c r="H25" s="204">
        <v>0</v>
      </c>
      <c r="I25" s="204">
        <v>0</v>
      </c>
      <c r="J25" s="185">
        <f t="shared" ref="J25:J49" si="3">L25+M25</f>
        <v>0</v>
      </c>
      <c r="K25" s="204">
        <f t="shared" ref="K25:K50" si="4">O25</f>
        <v>0</v>
      </c>
      <c r="L25" s="204">
        <v>0</v>
      </c>
      <c r="M25" s="204">
        <v>0</v>
      </c>
      <c r="N25" s="204">
        <v>0</v>
      </c>
      <c r="O25" s="204">
        <v>0</v>
      </c>
      <c r="P25" s="204">
        <v>0</v>
      </c>
      <c r="Q25" s="204"/>
      <c r="R25" s="308">
        <f t="shared" si="2"/>
        <v>0</v>
      </c>
      <c r="T25" s="76"/>
    </row>
    <row r="26" spans="1:20" s="83" customFormat="1" ht="20.25" hidden="1" customHeight="1" x14ac:dyDescent="0.3">
      <c r="A26" s="307" t="s">
        <v>274</v>
      </c>
      <c r="B26" s="113" t="s">
        <v>275</v>
      </c>
      <c r="C26" s="113" t="s">
        <v>204</v>
      </c>
      <c r="D26" s="340" t="s">
        <v>276</v>
      </c>
      <c r="E26" s="204">
        <f>F26</f>
        <v>0</v>
      </c>
      <c r="F26" s="204">
        <v>0</v>
      </c>
      <c r="G26" s="204">
        <v>0</v>
      </c>
      <c r="H26" s="204">
        <v>0</v>
      </c>
      <c r="I26" s="204">
        <v>0</v>
      </c>
      <c r="J26" s="204">
        <f t="shared" si="3"/>
        <v>0</v>
      </c>
      <c r="K26" s="204">
        <f t="shared" si="4"/>
        <v>0</v>
      </c>
      <c r="L26" s="204">
        <v>0</v>
      </c>
      <c r="M26" s="204">
        <v>0</v>
      </c>
      <c r="N26" s="204">
        <v>0</v>
      </c>
      <c r="O26" s="204">
        <v>0</v>
      </c>
      <c r="P26" s="204">
        <v>0</v>
      </c>
      <c r="Q26" s="204"/>
      <c r="R26" s="308">
        <f t="shared" si="2"/>
        <v>0</v>
      </c>
      <c r="T26" s="76" t="s">
        <v>54</v>
      </c>
    </row>
    <row r="27" spans="1:20" s="77" customFormat="1" ht="43.5" customHeight="1" x14ac:dyDescent="0.3">
      <c r="A27" s="306" t="s">
        <v>215</v>
      </c>
      <c r="B27" s="76" t="s">
        <v>178</v>
      </c>
      <c r="C27" s="152" t="s">
        <v>177</v>
      </c>
      <c r="D27" s="341" t="s">
        <v>160</v>
      </c>
      <c r="E27" s="204">
        <f>F27</f>
        <v>86825</v>
      </c>
      <c r="F27" s="204">
        <f>19500+67325</f>
        <v>86825</v>
      </c>
      <c r="G27" s="204">
        <v>0</v>
      </c>
      <c r="H27" s="204">
        <v>0</v>
      </c>
      <c r="I27" s="204">
        <v>0</v>
      </c>
      <c r="J27" s="204">
        <f t="shared" si="3"/>
        <v>0</v>
      </c>
      <c r="K27" s="204">
        <f t="shared" si="4"/>
        <v>0</v>
      </c>
      <c r="L27" s="204">
        <v>0</v>
      </c>
      <c r="M27" s="204">
        <v>0</v>
      </c>
      <c r="N27" s="204">
        <v>0</v>
      </c>
      <c r="O27" s="204">
        <v>0</v>
      </c>
      <c r="P27" s="204">
        <v>0</v>
      </c>
      <c r="Q27" s="185"/>
      <c r="R27" s="308">
        <f t="shared" si="2"/>
        <v>86825</v>
      </c>
      <c r="S27" s="77">
        <v>90802</v>
      </c>
      <c r="T27" s="76"/>
    </row>
    <row r="28" spans="1:20" s="83" customFormat="1" ht="27.75" hidden="1" customHeight="1" x14ac:dyDescent="0.3">
      <c r="A28" s="117" t="s">
        <v>216</v>
      </c>
      <c r="B28" s="125" t="s">
        <v>205</v>
      </c>
      <c r="C28" s="125"/>
      <c r="D28" s="342" t="s">
        <v>168</v>
      </c>
      <c r="E28" s="185">
        <f>E29+E30</f>
        <v>0</v>
      </c>
      <c r="F28" s="204">
        <f>F29+F30</f>
        <v>0</v>
      </c>
      <c r="G28" s="204">
        <f t="shared" ref="G28:P28" si="5">G29+G30</f>
        <v>0</v>
      </c>
      <c r="H28" s="204">
        <f t="shared" si="5"/>
        <v>0</v>
      </c>
      <c r="I28" s="204">
        <f t="shared" si="5"/>
        <v>0</v>
      </c>
      <c r="J28" s="204">
        <f t="shared" si="3"/>
        <v>0</v>
      </c>
      <c r="K28" s="204">
        <f t="shared" si="4"/>
        <v>0</v>
      </c>
      <c r="L28" s="204"/>
      <c r="M28" s="204">
        <f t="shared" si="5"/>
        <v>0</v>
      </c>
      <c r="N28" s="204">
        <f t="shared" si="5"/>
        <v>0</v>
      </c>
      <c r="O28" s="204">
        <f t="shared" si="5"/>
        <v>0</v>
      </c>
      <c r="P28" s="204">
        <f t="shared" si="5"/>
        <v>0</v>
      </c>
      <c r="Q28" s="185"/>
      <c r="R28" s="308">
        <f t="shared" si="2"/>
        <v>0</v>
      </c>
      <c r="T28" s="76"/>
    </row>
    <row r="29" spans="1:20" s="77" customFormat="1" ht="31.5" hidden="1" customHeight="1" x14ac:dyDescent="0.3">
      <c r="A29" s="306" t="s">
        <v>217</v>
      </c>
      <c r="B29" s="76" t="s">
        <v>206</v>
      </c>
      <c r="C29" s="153" t="s">
        <v>177</v>
      </c>
      <c r="D29" s="343" t="s">
        <v>161</v>
      </c>
      <c r="E29" s="218">
        <f t="shared" ref="E29:E39" si="6">F29</f>
        <v>0</v>
      </c>
      <c r="F29" s="218">
        <v>0</v>
      </c>
      <c r="G29" s="218">
        <v>0</v>
      </c>
      <c r="H29" s="218">
        <v>0</v>
      </c>
      <c r="I29" s="218">
        <v>0</v>
      </c>
      <c r="J29" s="204">
        <f t="shared" si="3"/>
        <v>0</v>
      </c>
      <c r="K29" s="204">
        <f t="shared" si="4"/>
        <v>0</v>
      </c>
      <c r="L29" s="218">
        <v>0</v>
      </c>
      <c r="M29" s="218">
        <v>0</v>
      </c>
      <c r="N29" s="218">
        <v>0</v>
      </c>
      <c r="O29" s="218">
        <v>0</v>
      </c>
      <c r="P29" s="218">
        <v>0</v>
      </c>
      <c r="Q29" s="218"/>
      <c r="R29" s="308">
        <f t="shared" si="2"/>
        <v>0</v>
      </c>
      <c r="S29" s="83">
        <v>91104</v>
      </c>
      <c r="T29" s="76" t="s">
        <v>55</v>
      </c>
    </row>
    <row r="30" spans="1:20" s="77" customFormat="1" ht="15.75" hidden="1" customHeight="1" x14ac:dyDescent="0.3">
      <c r="A30" s="306" t="s">
        <v>218</v>
      </c>
      <c r="B30" s="76" t="s">
        <v>207</v>
      </c>
      <c r="C30" s="154" t="s">
        <v>177</v>
      </c>
      <c r="D30" s="343" t="s">
        <v>203</v>
      </c>
      <c r="E30" s="218">
        <f t="shared" si="6"/>
        <v>0</v>
      </c>
      <c r="F30" s="218">
        <v>0</v>
      </c>
      <c r="G30" s="218">
        <v>0</v>
      </c>
      <c r="H30" s="218">
        <v>0</v>
      </c>
      <c r="I30" s="218">
        <v>0</v>
      </c>
      <c r="J30" s="185">
        <f t="shared" si="3"/>
        <v>0</v>
      </c>
      <c r="K30" s="204">
        <f t="shared" si="4"/>
        <v>0</v>
      </c>
      <c r="L30" s="218">
        <v>0</v>
      </c>
      <c r="M30" s="218">
        <v>0</v>
      </c>
      <c r="N30" s="218">
        <v>0</v>
      </c>
      <c r="O30" s="218">
        <v>0</v>
      </c>
      <c r="P30" s="218">
        <v>0</v>
      </c>
      <c r="Q30" s="218"/>
      <c r="R30" s="308">
        <f t="shared" si="2"/>
        <v>0</v>
      </c>
      <c r="S30" s="77">
        <v>91107</v>
      </c>
      <c r="T30" s="76"/>
    </row>
    <row r="31" spans="1:20" s="83" customFormat="1" ht="18" hidden="1" customHeight="1" x14ac:dyDescent="0.3">
      <c r="A31" s="117" t="s">
        <v>223</v>
      </c>
      <c r="B31" s="125" t="s">
        <v>184</v>
      </c>
      <c r="C31" s="155"/>
      <c r="D31" s="344" t="s">
        <v>198</v>
      </c>
      <c r="E31" s="219">
        <f t="shared" si="6"/>
        <v>0</v>
      </c>
      <c r="F31" s="219"/>
      <c r="G31" s="219">
        <f t="shared" ref="G31:P31" si="7">G32</f>
        <v>0</v>
      </c>
      <c r="H31" s="219">
        <f t="shared" si="7"/>
        <v>0</v>
      </c>
      <c r="I31" s="219">
        <f t="shared" si="7"/>
        <v>0</v>
      </c>
      <c r="J31" s="185">
        <f t="shared" si="3"/>
        <v>0</v>
      </c>
      <c r="K31" s="204">
        <f t="shared" si="4"/>
        <v>0</v>
      </c>
      <c r="L31" s="219"/>
      <c r="M31" s="219">
        <f t="shared" si="7"/>
        <v>0</v>
      </c>
      <c r="N31" s="219">
        <f t="shared" si="7"/>
        <v>0</v>
      </c>
      <c r="O31" s="219">
        <f t="shared" si="7"/>
        <v>0</v>
      </c>
      <c r="P31" s="219">
        <f t="shared" si="7"/>
        <v>0</v>
      </c>
      <c r="Q31" s="219"/>
      <c r="R31" s="308">
        <f t="shared" si="2"/>
        <v>0</v>
      </c>
      <c r="T31" s="76" t="s">
        <v>57</v>
      </c>
    </row>
    <row r="32" spans="1:20" s="77" customFormat="1" ht="30.75" hidden="1" customHeight="1" x14ac:dyDescent="0.3">
      <c r="A32" s="306" t="s">
        <v>222</v>
      </c>
      <c r="B32" s="76" t="s">
        <v>208</v>
      </c>
      <c r="C32" s="154" t="s">
        <v>177</v>
      </c>
      <c r="D32" s="345" t="s">
        <v>202</v>
      </c>
      <c r="E32" s="218">
        <f t="shared" si="6"/>
        <v>0</v>
      </c>
      <c r="F32" s="218">
        <v>0</v>
      </c>
      <c r="G32" s="218">
        <v>0</v>
      </c>
      <c r="H32" s="218">
        <v>0</v>
      </c>
      <c r="I32" s="218">
        <v>0</v>
      </c>
      <c r="J32" s="185">
        <f t="shared" si="3"/>
        <v>0</v>
      </c>
      <c r="K32" s="204">
        <f t="shared" si="4"/>
        <v>0</v>
      </c>
      <c r="L32" s="218">
        <v>0</v>
      </c>
      <c r="M32" s="218">
        <v>0</v>
      </c>
      <c r="N32" s="218">
        <v>0</v>
      </c>
      <c r="O32" s="218">
        <v>0</v>
      </c>
      <c r="P32" s="218">
        <v>0</v>
      </c>
      <c r="Q32" s="218"/>
      <c r="R32" s="308">
        <f t="shared" si="2"/>
        <v>0</v>
      </c>
      <c r="S32" s="77">
        <v>91103</v>
      </c>
      <c r="T32" s="76" t="s">
        <v>59</v>
      </c>
    </row>
    <row r="33" spans="1:20" s="77" customFormat="1" ht="55.5" hidden="1" customHeight="1" x14ac:dyDescent="0.3">
      <c r="A33" s="306" t="s">
        <v>243</v>
      </c>
      <c r="B33" s="76" t="s">
        <v>242</v>
      </c>
      <c r="C33" s="154" t="s">
        <v>177</v>
      </c>
      <c r="D33" s="345" t="s">
        <v>244</v>
      </c>
      <c r="E33" s="218">
        <f t="shared" si="6"/>
        <v>0</v>
      </c>
      <c r="F33" s="218">
        <v>0</v>
      </c>
      <c r="G33" s="218">
        <v>0</v>
      </c>
      <c r="H33" s="218">
        <v>0</v>
      </c>
      <c r="I33" s="218">
        <v>0</v>
      </c>
      <c r="J33" s="185">
        <f t="shared" si="3"/>
        <v>0</v>
      </c>
      <c r="K33" s="204">
        <f t="shared" si="4"/>
        <v>0</v>
      </c>
      <c r="L33" s="218">
        <v>0</v>
      </c>
      <c r="M33" s="218">
        <v>0</v>
      </c>
      <c r="N33" s="218">
        <v>0</v>
      </c>
      <c r="O33" s="218">
        <v>0</v>
      </c>
      <c r="P33" s="218">
        <v>0</v>
      </c>
      <c r="Q33" s="218"/>
      <c r="R33" s="308">
        <f t="shared" si="2"/>
        <v>0</v>
      </c>
      <c r="T33" s="106"/>
    </row>
    <row r="34" spans="1:20" s="77" customFormat="1" ht="17.25" hidden="1" customHeight="1" x14ac:dyDescent="0.3">
      <c r="A34" s="306" t="s">
        <v>225</v>
      </c>
      <c r="B34" s="107" t="s">
        <v>226</v>
      </c>
      <c r="C34" s="156" t="s">
        <v>182</v>
      </c>
      <c r="D34" s="346" t="s">
        <v>183</v>
      </c>
      <c r="E34" s="218">
        <f t="shared" si="6"/>
        <v>33697</v>
      </c>
      <c r="F34" s="218">
        <v>33697</v>
      </c>
      <c r="G34" s="218">
        <v>0</v>
      </c>
      <c r="H34" s="218">
        <v>0</v>
      </c>
      <c r="I34" s="218">
        <v>0</v>
      </c>
      <c r="J34" s="185">
        <f t="shared" ref="J34:J39" si="8">L34+M34</f>
        <v>0</v>
      </c>
      <c r="K34" s="204">
        <f t="shared" si="4"/>
        <v>0</v>
      </c>
      <c r="L34" s="218">
        <v>0</v>
      </c>
      <c r="M34" s="218">
        <v>0</v>
      </c>
      <c r="N34" s="218">
        <v>0</v>
      </c>
      <c r="O34" s="218">
        <v>0</v>
      </c>
      <c r="P34" s="218">
        <v>0</v>
      </c>
      <c r="Q34" s="204"/>
      <c r="R34" s="308">
        <f t="shared" si="2"/>
        <v>33697</v>
      </c>
    </row>
    <row r="35" spans="1:20" s="83" customFormat="1" hidden="1" x14ac:dyDescent="0.3">
      <c r="A35" s="117" t="s">
        <v>227</v>
      </c>
      <c r="B35" s="125" t="s">
        <v>228</v>
      </c>
      <c r="C35" s="155"/>
      <c r="D35" s="347" t="s">
        <v>209</v>
      </c>
      <c r="E35" s="218">
        <f t="shared" si="6"/>
        <v>33697</v>
      </c>
      <c r="F35" s="218">
        <v>33697</v>
      </c>
      <c r="G35" s="218">
        <v>0</v>
      </c>
      <c r="H35" s="218">
        <v>0</v>
      </c>
      <c r="I35" s="218">
        <v>0</v>
      </c>
      <c r="J35" s="185">
        <f t="shared" si="8"/>
        <v>0</v>
      </c>
      <c r="K35" s="204">
        <f t="shared" si="4"/>
        <v>0</v>
      </c>
      <c r="L35" s="218">
        <v>0</v>
      </c>
      <c r="M35" s="218">
        <v>0</v>
      </c>
      <c r="N35" s="218">
        <v>0</v>
      </c>
      <c r="O35" s="218">
        <v>0</v>
      </c>
      <c r="P35" s="218">
        <v>0</v>
      </c>
      <c r="Q35" s="219"/>
      <c r="R35" s="308">
        <f t="shared" si="2"/>
        <v>33697</v>
      </c>
      <c r="T35" s="76"/>
    </row>
    <row r="36" spans="1:20" s="77" customFormat="1" ht="15" hidden="1" customHeight="1" x14ac:dyDescent="0.3">
      <c r="A36" s="306" t="s">
        <v>229</v>
      </c>
      <c r="B36" s="76" t="s">
        <v>230</v>
      </c>
      <c r="C36" s="152" t="s">
        <v>180</v>
      </c>
      <c r="D36" s="348" t="s">
        <v>231</v>
      </c>
      <c r="E36" s="218">
        <f t="shared" si="6"/>
        <v>33697</v>
      </c>
      <c r="F36" s="218">
        <v>33697</v>
      </c>
      <c r="G36" s="218">
        <v>0</v>
      </c>
      <c r="H36" s="218">
        <v>0</v>
      </c>
      <c r="I36" s="218">
        <v>0</v>
      </c>
      <c r="J36" s="185">
        <f t="shared" si="8"/>
        <v>0</v>
      </c>
      <c r="K36" s="204">
        <f t="shared" si="4"/>
        <v>0</v>
      </c>
      <c r="L36" s="218">
        <v>0</v>
      </c>
      <c r="M36" s="218">
        <v>0</v>
      </c>
      <c r="N36" s="218">
        <v>0</v>
      </c>
      <c r="O36" s="218">
        <v>0</v>
      </c>
      <c r="P36" s="218">
        <v>0</v>
      </c>
      <c r="Q36" s="218"/>
      <c r="R36" s="308">
        <f t="shared" si="2"/>
        <v>33697</v>
      </c>
      <c r="T36" s="76"/>
    </row>
    <row r="37" spans="1:20" s="110" customFormat="1" ht="0.75" hidden="1" customHeight="1" x14ac:dyDescent="0.3">
      <c r="A37" s="306" t="s">
        <v>169</v>
      </c>
      <c r="B37" s="126" t="s">
        <v>187</v>
      </c>
      <c r="C37" s="157" t="s">
        <v>180</v>
      </c>
      <c r="D37" s="349" t="s">
        <v>170</v>
      </c>
      <c r="E37" s="218">
        <f t="shared" si="6"/>
        <v>33697</v>
      </c>
      <c r="F37" s="218">
        <v>33697</v>
      </c>
      <c r="G37" s="218">
        <v>0</v>
      </c>
      <c r="H37" s="218">
        <v>0</v>
      </c>
      <c r="I37" s="218">
        <v>0</v>
      </c>
      <c r="J37" s="185">
        <f t="shared" si="8"/>
        <v>0</v>
      </c>
      <c r="K37" s="204">
        <f t="shared" si="4"/>
        <v>0</v>
      </c>
      <c r="L37" s="218">
        <v>0</v>
      </c>
      <c r="M37" s="218">
        <v>0</v>
      </c>
      <c r="N37" s="218">
        <v>0</v>
      </c>
      <c r="O37" s="218">
        <v>0</v>
      </c>
      <c r="P37" s="218">
        <v>0</v>
      </c>
      <c r="Q37" s="220"/>
      <c r="R37" s="308">
        <f t="shared" si="2"/>
        <v>33697</v>
      </c>
      <c r="T37" s="84" t="s">
        <v>191</v>
      </c>
    </row>
    <row r="38" spans="1:20" s="83" customFormat="1" ht="54.75" customHeight="1" x14ac:dyDescent="0.3">
      <c r="A38" s="306" t="s">
        <v>298</v>
      </c>
      <c r="B38" s="76" t="s">
        <v>299</v>
      </c>
      <c r="C38" s="320">
        <v>1070</v>
      </c>
      <c r="D38" s="350" t="s">
        <v>300</v>
      </c>
      <c r="E38" s="218">
        <f t="shared" si="6"/>
        <v>35000</v>
      </c>
      <c r="F38" s="218">
        <v>35000</v>
      </c>
      <c r="G38" s="218">
        <v>0</v>
      </c>
      <c r="H38" s="218">
        <v>0</v>
      </c>
      <c r="I38" s="218">
        <v>0</v>
      </c>
      <c r="J38" s="185">
        <f t="shared" si="8"/>
        <v>0</v>
      </c>
      <c r="K38" s="204">
        <f t="shared" si="4"/>
        <v>0</v>
      </c>
      <c r="L38" s="218">
        <v>0</v>
      </c>
      <c r="M38" s="218">
        <v>0</v>
      </c>
      <c r="N38" s="218">
        <v>0</v>
      </c>
      <c r="O38" s="218">
        <v>0</v>
      </c>
      <c r="P38" s="218">
        <v>0</v>
      </c>
      <c r="Q38" s="221"/>
      <c r="R38" s="308">
        <f t="shared" si="2"/>
        <v>35000</v>
      </c>
      <c r="T38" s="76" t="s">
        <v>189</v>
      </c>
    </row>
    <row r="39" spans="1:20" s="83" customFormat="1" ht="42.75" customHeight="1" x14ac:dyDescent="0.3">
      <c r="A39" s="309" t="s">
        <v>229</v>
      </c>
      <c r="B39" s="126" t="s">
        <v>230</v>
      </c>
      <c r="C39" s="158">
        <v>1090</v>
      </c>
      <c r="D39" s="351" t="s">
        <v>301</v>
      </c>
      <c r="E39" s="218">
        <f t="shared" si="6"/>
        <v>341264</v>
      </c>
      <c r="F39" s="218">
        <v>341264</v>
      </c>
      <c r="G39" s="218">
        <v>0</v>
      </c>
      <c r="H39" s="218">
        <v>0</v>
      </c>
      <c r="I39" s="218">
        <v>0</v>
      </c>
      <c r="J39" s="185">
        <f t="shared" si="8"/>
        <v>0</v>
      </c>
      <c r="K39" s="204">
        <f t="shared" si="4"/>
        <v>0</v>
      </c>
      <c r="L39" s="218">
        <v>0</v>
      </c>
      <c r="M39" s="218">
        <v>0</v>
      </c>
      <c r="N39" s="218">
        <v>0</v>
      </c>
      <c r="O39" s="218">
        <v>0</v>
      </c>
      <c r="P39" s="218">
        <v>0</v>
      </c>
      <c r="Q39" s="221"/>
      <c r="R39" s="308">
        <f t="shared" si="2"/>
        <v>341264</v>
      </c>
      <c r="T39" s="76"/>
    </row>
    <row r="40" spans="1:20" s="77" customFormat="1" ht="24" customHeight="1" x14ac:dyDescent="0.3">
      <c r="A40" s="108" t="s">
        <v>232</v>
      </c>
      <c r="B40" s="107" t="s">
        <v>233</v>
      </c>
      <c r="C40" s="152" t="s">
        <v>181</v>
      </c>
      <c r="D40" s="341" t="s">
        <v>234</v>
      </c>
      <c r="E40" s="204">
        <f>F40</f>
        <v>59600</v>
      </c>
      <c r="F40" s="204">
        <v>59600</v>
      </c>
      <c r="G40" s="204">
        <v>0</v>
      </c>
      <c r="H40" s="204">
        <v>0</v>
      </c>
      <c r="I40" s="204">
        <v>0</v>
      </c>
      <c r="J40" s="185">
        <f t="shared" si="3"/>
        <v>0</v>
      </c>
      <c r="K40" s="204">
        <f t="shared" si="4"/>
        <v>0</v>
      </c>
      <c r="L40" s="204">
        <v>0</v>
      </c>
      <c r="M40" s="204">
        <v>0</v>
      </c>
      <c r="N40" s="204">
        <v>0</v>
      </c>
      <c r="O40" s="204">
        <v>0</v>
      </c>
      <c r="P40" s="204">
        <v>0</v>
      </c>
      <c r="Q40" s="204"/>
      <c r="R40" s="308">
        <f t="shared" si="2"/>
        <v>59600</v>
      </c>
      <c r="S40" s="77">
        <v>110104</v>
      </c>
      <c r="T40" s="76"/>
    </row>
    <row r="41" spans="1:20" s="127" customFormat="1" hidden="1" x14ac:dyDescent="0.3">
      <c r="A41" s="310" t="s">
        <v>219</v>
      </c>
      <c r="B41" s="97" t="s">
        <v>199</v>
      </c>
      <c r="C41" s="159"/>
      <c r="D41" s="352" t="s">
        <v>235</v>
      </c>
      <c r="E41" s="203"/>
      <c r="F41" s="203"/>
      <c r="G41" s="203"/>
      <c r="H41" s="203"/>
      <c r="I41" s="203"/>
      <c r="J41" s="181">
        <f t="shared" si="3"/>
        <v>0</v>
      </c>
      <c r="K41" s="202">
        <f t="shared" si="4"/>
        <v>0</v>
      </c>
      <c r="L41" s="203"/>
      <c r="M41" s="203"/>
      <c r="N41" s="203"/>
      <c r="O41" s="203"/>
      <c r="P41" s="203"/>
      <c r="Q41" s="203"/>
      <c r="R41" s="311">
        <f t="shared" si="2"/>
        <v>0</v>
      </c>
      <c r="T41" s="76"/>
    </row>
    <row r="42" spans="1:20" s="162" customFormat="1" hidden="1" x14ac:dyDescent="0.3">
      <c r="A42" s="312" t="s">
        <v>219</v>
      </c>
      <c r="B42" s="160" t="s">
        <v>199</v>
      </c>
      <c r="C42" s="161"/>
      <c r="D42" s="353" t="s">
        <v>200</v>
      </c>
      <c r="E42" s="202">
        <f t="shared" ref="E42:E49" si="9">F42</f>
        <v>0</v>
      </c>
      <c r="F42" s="202"/>
      <c r="G42" s="202">
        <v>0</v>
      </c>
      <c r="H42" s="202">
        <v>0</v>
      </c>
      <c r="I42" s="202">
        <v>0</v>
      </c>
      <c r="J42" s="181">
        <f t="shared" si="3"/>
        <v>0</v>
      </c>
      <c r="K42" s="202">
        <f t="shared" si="4"/>
        <v>0</v>
      </c>
      <c r="L42" s="202"/>
      <c r="M42" s="202">
        <v>0</v>
      </c>
      <c r="N42" s="202">
        <v>0</v>
      </c>
      <c r="O42" s="202">
        <v>0</v>
      </c>
      <c r="P42" s="202">
        <v>0</v>
      </c>
      <c r="Q42" s="202"/>
      <c r="R42" s="311">
        <f t="shared" si="2"/>
        <v>0</v>
      </c>
      <c r="T42" s="76" t="s">
        <v>70</v>
      </c>
    </row>
    <row r="43" spans="1:20" s="77" customFormat="1" ht="60" customHeight="1" x14ac:dyDescent="0.3">
      <c r="A43" s="312" t="s">
        <v>220</v>
      </c>
      <c r="B43" s="160" t="s">
        <v>201</v>
      </c>
      <c r="C43" s="163" t="s">
        <v>175</v>
      </c>
      <c r="D43" s="353" t="s">
        <v>302</v>
      </c>
      <c r="E43" s="204">
        <f t="shared" si="9"/>
        <v>9100</v>
      </c>
      <c r="F43" s="204">
        <f>3100+6000</f>
        <v>9100</v>
      </c>
      <c r="G43" s="204">
        <v>0</v>
      </c>
      <c r="H43" s="204">
        <v>0</v>
      </c>
      <c r="I43" s="204">
        <v>0</v>
      </c>
      <c r="J43" s="185">
        <f t="shared" si="3"/>
        <v>0</v>
      </c>
      <c r="K43" s="204">
        <f t="shared" si="4"/>
        <v>0</v>
      </c>
      <c r="L43" s="204">
        <v>0</v>
      </c>
      <c r="M43" s="204">
        <v>0</v>
      </c>
      <c r="N43" s="204">
        <v>0</v>
      </c>
      <c r="O43" s="204">
        <v>0</v>
      </c>
      <c r="P43" s="204">
        <v>0</v>
      </c>
      <c r="Q43" s="204"/>
      <c r="R43" s="308">
        <f t="shared" si="2"/>
        <v>9100</v>
      </c>
      <c r="S43" s="77">
        <v>130102</v>
      </c>
      <c r="T43" s="76" t="s">
        <v>189</v>
      </c>
    </row>
    <row r="44" spans="1:20" s="77" customFormat="1" ht="27.75" customHeight="1" x14ac:dyDescent="0.3">
      <c r="A44" s="313" t="s">
        <v>221</v>
      </c>
      <c r="B44" s="164" t="s">
        <v>210</v>
      </c>
      <c r="C44" s="165" t="s">
        <v>176</v>
      </c>
      <c r="D44" s="354" t="s">
        <v>211</v>
      </c>
      <c r="E44" s="205">
        <f>F44+I44</f>
        <v>34311432</v>
      </c>
      <c r="F44" s="205">
        <f>31616384-20800000+2454328+240720</f>
        <v>13511432</v>
      </c>
      <c r="G44" s="206">
        <f>G45</f>
        <v>0</v>
      </c>
      <c r="H44" s="206">
        <f>279812+240720</f>
        <v>520532</v>
      </c>
      <c r="I44" s="206">
        <f>20800000</f>
        <v>20800000</v>
      </c>
      <c r="J44" s="207">
        <f>K44</f>
        <v>0</v>
      </c>
      <c r="K44" s="204">
        <f t="shared" si="4"/>
        <v>0</v>
      </c>
      <c r="L44" s="206">
        <f>P44</f>
        <v>0</v>
      </c>
      <c r="M44" s="206">
        <f>M45</f>
        <v>0</v>
      </c>
      <c r="N44" s="206">
        <f>N45</f>
        <v>0</v>
      </c>
      <c r="O44" s="206">
        <v>0</v>
      </c>
      <c r="P44" s="206">
        <v>0</v>
      </c>
      <c r="Q44" s="206"/>
      <c r="R44" s="308">
        <f t="shared" si="2"/>
        <v>34311432</v>
      </c>
      <c r="T44" s="76"/>
    </row>
    <row r="45" spans="1:20" s="167" customFormat="1" ht="14.25" hidden="1" customHeight="1" x14ac:dyDescent="0.3">
      <c r="A45" s="312" t="s">
        <v>271</v>
      </c>
      <c r="B45" s="166">
        <v>7330</v>
      </c>
      <c r="C45" s="160" t="s">
        <v>272</v>
      </c>
      <c r="D45" s="166" t="s">
        <v>303</v>
      </c>
      <c r="E45" s="208">
        <f t="shared" si="9"/>
        <v>0</v>
      </c>
      <c r="F45" s="208"/>
      <c r="G45" s="202">
        <v>0</v>
      </c>
      <c r="H45" s="202">
        <v>0</v>
      </c>
      <c r="I45" s="202">
        <v>0</v>
      </c>
      <c r="J45" s="181">
        <f t="shared" si="3"/>
        <v>0</v>
      </c>
      <c r="K45" s="202">
        <f t="shared" si="4"/>
        <v>0</v>
      </c>
      <c r="L45" s="202">
        <f>P45</f>
        <v>0</v>
      </c>
      <c r="M45" s="202">
        <v>0</v>
      </c>
      <c r="N45" s="202">
        <v>0</v>
      </c>
      <c r="O45" s="202">
        <v>0</v>
      </c>
      <c r="P45" s="202">
        <v>0</v>
      </c>
      <c r="Q45" s="202"/>
      <c r="R45" s="311">
        <f t="shared" si="2"/>
        <v>0</v>
      </c>
      <c r="S45" s="167">
        <v>100203</v>
      </c>
      <c r="T45" s="89" t="s">
        <v>192</v>
      </c>
    </row>
    <row r="46" spans="1:20" s="167" customFormat="1" ht="27" customHeight="1" x14ac:dyDescent="0.3">
      <c r="A46" s="312" t="s">
        <v>252</v>
      </c>
      <c r="B46" s="168">
        <v>6086</v>
      </c>
      <c r="C46" s="163" t="s">
        <v>253</v>
      </c>
      <c r="D46" s="353" t="s">
        <v>256</v>
      </c>
      <c r="E46" s="209">
        <f>F46</f>
        <v>0</v>
      </c>
      <c r="F46" s="204">
        <v>0</v>
      </c>
      <c r="G46" s="204">
        <v>0</v>
      </c>
      <c r="H46" s="204">
        <v>0</v>
      </c>
      <c r="I46" s="204">
        <v>0</v>
      </c>
      <c r="J46" s="185">
        <f>K46+L46</f>
        <v>3810</v>
      </c>
      <c r="K46" s="204">
        <f t="shared" si="4"/>
        <v>0</v>
      </c>
      <c r="L46" s="204">
        <v>3810</v>
      </c>
      <c r="M46" s="204">
        <v>0</v>
      </c>
      <c r="N46" s="204">
        <v>0</v>
      </c>
      <c r="O46" s="204">
        <v>0</v>
      </c>
      <c r="P46" s="204">
        <v>0</v>
      </c>
      <c r="Q46" s="204"/>
      <c r="R46" s="308">
        <f t="shared" si="2"/>
        <v>3810</v>
      </c>
    </row>
    <row r="47" spans="1:20" s="77" customFormat="1" ht="24.75" customHeight="1" x14ac:dyDescent="0.3">
      <c r="A47" s="312" t="s">
        <v>254</v>
      </c>
      <c r="B47" s="168">
        <v>6090</v>
      </c>
      <c r="C47" s="163" t="s">
        <v>255</v>
      </c>
      <c r="D47" s="355" t="s">
        <v>245</v>
      </c>
      <c r="E47" s="210">
        <f>F47</f>
        <v>26816</v>
      </c>
      <c r="F47" s="211">
        <v>26816</v>
      </c>
      <c r="G47" s="211">
        <v>0</v>
      </c>
      <c r="H47" s="211">
        <v>0</v>
      </c>
      <c r="I47" s="211">
        <v>0</v>
      </c>
      <c r="J47" s="185">
        <f>K47+L47</f>
        <v>0</v>
      </c>
      <c r="K47" s="204">
        <f t="shared" si="4"/>
        <v>0</v>
      </c>
      <c r="L47" s="211">
        <v>0</v>
      </c>
      <c r="M47" s="211">
        <v>0</v>
      </c>
      <c r="N47" s="211">
        <v>0</v>
      </c>
      <c r="O47" s="211">
        <v>0</v>
      </c>
      <c r="P47" s="211">
        <v>0</v>
      </c>
      <c r="Q47" s="211"/>
      <c r="R47" s="308">
        <f t="shared" si="2"/>
        <v>26816</v>
      </c>
    </row>
    <row r="48" spans="1:20" s="77" customFormat="1" ht="22.5" customHeight="1" x14ac:dyDescent="0.3">
      <c r="A48" s="108" t="s">
        <v>258</v>
      </c>
      <c r="B48" s="107" t="s">
        <v>259</v>
      </c>
      <c r="C48" s="152" t="s">
        <v>263</v>
      </c>
      <c r="D48" s="343" t="s">
        <v>260</v>
      </c>
      <c r="E48" s="209">
        <f t="shared" si="9"/>
        <v>390100</v>
      </c>
      <c r="F48" s="204">
        <v>390100</v>
      </c>
      <c r="G48" s="204">
        <v>0</v>
      </c>
      <c r="H48" s="204">
        <v>0</v>
      </c>
      <c r="I48" s="204">
        <v>0</v>
      </c>
      <c r="J48" s="185">
        <f>K48+L48</f>
        <v>0</v>
      </c>
      <c r="K48" s="204">
        <f t="shared" si="4"/>
        <v>0</v>
      </c>
      <c r="L48" s="204">
        <v>0</v>
      </c>
      <c r="M48" s="204">
        <v>0</v>
      </c>
      <c r="N48" s="204">
        <v>0</v>
      </c>
      <c r="O48" s="204">
        <v>0</v>
      </c>
      <c r="P48" s="204">
        <v>0</v>
      </c>
      <c r="Q48" s="204"/>
      <c r="R48" s="308">
        <f t="shared" si="2"/>
        <v>390100</v>
      </c>
    </row>
    <row r="49" spans="1:23" s="77" customFormat="1" ht="42.75" customHeight="1" x14ac:dyDescent="0.3">
      <c r="A49" s="108" t="s">
        <v>287</v>
      </c>
      <c r="B49" s="107" t="s">
        <v>288</v>
      </c>
      <c r="C49" s="152" t="s">
        <v>289</v>
      </c>
      <c r="D49" s="343" t="s">
        <v>290</v>
      </c>
      <c r="E49" s="209">
        <f t="shared" si="9"/>
        <v>500000</v>
      </c>
      <c r="F49" s="204">
        <v>500000</v>
      </c>
      <c r="G49" s="204">
        <v>0</v>
      </c>
      <c r="H49" s="204">
        <v>0</v>
      </c>
      <c r="I49" s="204">
        <v>0</v>
      </c>
      <c r="J49" s="185">
        <f t="shared" si="3"/>
        <v>0</v>
      </c>
      <c r="K49" s="204">
        <f t="shared" si="4"/>
        <v>0</v>
      </c>
      <c r="L49" s="204">
        <v>0</v>
      </c>
      <c r="M49" s="204">
        <v>0</v>
      </c>
      <c r="N49" s="204">
        <v>0</v>
      </c>
      <c r="O49" s="204">
        <v>0</v>
      </c>
      <c r="P49" s="204"/>
      <c r="Q49" s="204"/>
      <c r="R49" s="308">
        <f t="shared" si="2"/>
        <v>500000</v>
      </c>
    </row>
    <row r="50" spans="1:23" s="83" customFormat="1" ht="42" customHeight="1" x14ac:dyDescent="0.3">
      <c r="A50" s="314" t="s">
        <v>241</v>
      </c>
      <c r="B50" s="222"/>
      <c r="C50" s="223"/>
      <c r="D50" s="356" t="s">
        <v>292</v>
      </c>
      <c r="E50" s="185">
        <f>E51</f>
        <v>27343936.23</v>
      </c>
      <c r="F50" s="185">
        <f>F51</f>
        <v>27343936.23</v>
      </c>
      <c r="G50" s="185">
        <f>G51</f>
        <v>18873508</v>
      </c>
      <c r="H50" s="185">
        <f t="shared" ref="H50:O50" si="10">H51</f>
        <v>1808076.23</v>
      </c>
      <c r="I50" s="185">
        <f t="shared" si="10"/>
        <v>0</v>
      </c>
      <c r="J50" s="185">
        <f>K50+L50</f>
        <v>1163849</v>
      </c>
      <c r="K50" s="185">
        <f t="shared" si="4"/>
        <v>0</v>
      </c>
      <c r="L50" s="185">
        <f>L51</f>
        <v>1163849</v>
      </c>
      <c r="M50" s="185">
        <f t="shared" si="10"/>
        <v>830112</v>
      </c>
      <c r="N50" s="185">
        <f t="shared" si="10"/>
        <v>120934</v>
      </c>
      <c r="O50" s="185">
        <f t="shared" si="10"/>
        <v>0</v>
      </c>
      <c r="P50" s="185">
        <f>P51</f>
        <v>0</v>
      </c>
      <c r="Q50" s="185"/>
      <c r="R50" s="308">
        <f>R51</f>
        <v>28507785.23</v>
      </c>
      <c r="T50" s="77"/>
    </row>
    <row r="51" spans="1:23" s="110" customFormat="1" ht="40.5" customHeight="1" x14ac:dyDescent="0.3">
      <c r="A51" s="315" t="s">
        <v>236</v>
      </c>
      <c r="B51" s="224"/>
      <c r="C51" s="225"/>
      <c r="D51" s="356" t="s">
        <v>292</v>
      </c>
      <c r="E51" s="226">
        <f>E62+E63+E84+E83</f>
        <v>27343936.23</v>
      </c>
      <c r="F51" s="226">
        <f>F62+F63+F84+F83</f>
        <v>27343936.23</v>
      </c>
      <c r="G51" s="226">
        <f t="shared" ref="G51:P51" si="11">G62+G63+G84</f>
        <v>18873508</v>
      </c>
      <c r="H51" s="226">
        <f t="shared" si="11"/>
        <v>1808076.23</v>
      </c>
      <c r="I51" s="226">
        <f t="shared" si="11"/>
        <v>0</v>
      </c>
      <c r="J51" s="207">
        <f>L51+K51</f>
        <v>1163849</v>
      </c>
      <c r="K51" s="207">
        <f>O51</f>
        <v>0</v>
      </c>
      <c r="L51" s="226">
        <f t="shared" si="11"/>
        <v>1163849</v>
      </c>
      <c r="M51" s="226">
        <f t="shared" si="11"/>
        <v>830112</v>
      </c>
      <c r="N51" s="226">
        <f t="shared" si="11"/>
        <v>120934</v>
      </c>
      <c r="O51" s="226">
        <f t="shared" si="11"/>
        <v>0</v>
      </c>
      <c r="P51" s="226">
        <f t="shared" si="11"/>
        <v>0</v>
      </c>
      <c r="Q51" s="226" t="e">
        <f>#REF!+#REF!+#REF!+#REF!+#REF!+#REF!+#REF!+#REF!+#REF!+#REF!+#REF!+#REF!+#REF!+#REF!+#REF!+#REF!+#REF!+Q62+Q63+Q84+#REF!</f>
        <v>#REF!</v>
      </c>
      <c r="R51" s="357">
        <f>R62+R63+R83+R84</f>
        <v>28507785.23</v>
      </c>
    </row>
    <row r="52" spans="1:23" s="83" customFormat="1" ht="8.25" hidden="1" customHeight="1" x14ac:dyDescent="0.3">
      <c r="A52" s="316"/>
      <c r="B52" s="227"/>
      <c r="C52" s="228"/>
      <c r="D52" s="229"/>
      <c r="E52" s="230"/>
      <c r="F52" s="230"/>
      <c r="G52" s="231"/>
      <c r="H52" s="231"/>
      <c r="I52" s="231"/>
      <c r="J52" s="232"/>
      <c r="K52" s="232"/>
      <c r="L52" s="231"/>
      <c r="M52" s="231"/>
      <c r="N52" s="231"/>
      <c r="O52" s="231"/>
      <c r="P52" s="231"/>
      <c r="Q52" s="231"/>
      <c r="R52" s="317"/>
    </row>
    <row r="53" spans="1:23" s="114" customFormat="1" hidden="1" x14ac:dyDescent="0.3">
      <c r="A53" s="318"/>
      <c r="B53" s="388"/>
      <c r="C53" s="388"/>
      <c r="D53" s="388"/>
      <c r="E53" s="388"/>
      <c r="F53" s="388"/>
      <c r="G53" s="388"/>
      <c r="H53" s="388"/>
      <c r="I53" s="388"/>
      <c r="J53" s="388"/>
      <c r="K53" s="388"/>
      <c r="L53" s="388"/>
      <c r="M53" s="388"/>
      <c r="N53" s="388"/>
      <c r="O53" s="388"/>
      <c r="P53" s="388"/>
      <c r="Q53" s="388"/>
      <c r="R53" s="319"/>
      <c r="T53" s="77"/>
    </row>
    <row r="54" spans="1:23" s="114" customFormat="1" ht="30.75" hidden="1" customHeight="1" thickBot="1" x14ac:dyDescent="0.35">
      <c r="A54" s="318"/>
      <c r="B54" s="326"/>
      <c r="C54" s="233"/>
      <c r="D54" s="233"/>
      <c r="E54" s="233"/>
      <c r="F54" s="233"/>
      <c r="G54" s="234">
        <v>2</v>
      </c>
      <c r="H54" s="233"/>
      <c r="I54" s="233"/>
      <c r="J54" s="233"/>
      <c r="K54" s="233"/>
      <c r="L54" s="233"/>
      <c r="M54" s="233"/>
      <c r="N54" s="233"/>
      <c r="O54" s="401" t="s">
        <v>257</v>
      </c>
      <c r="P54" s="401"/>
      <c r="Q54" s="401"/>
      <c r="R54" s="402"/>
      <c r="T54" s="77"/>
    </row>
    <row r="55" spans="1:23" s="127" customFormat="1" ht="20.25" hidden="1" customHeight="1" x14ac:dyDescent="0.35">
      <c r="A55" s="385" t="s">
        <v>247</v>
      </c>
      <c r="B55" s="392" t="s">
        <v>248</v>
      </c>
      <c r="C55" s="392" t="s">
        <v>249</v>
      </c>
      <c r="D55" s="432" t="s">
        <v>250</v>
      </c>
      <c r="E55" s="438" t="s">
        <v>195</v>
      </c>
      <c r="F55" s="439"/>
      <c r="G55" s="439"/>
      <c r="H55" s="439"/>
      <c r="I55" s="439"/>
      <c r="J55" s="422" t="s">
        <v>15</v>
      </c>
      <c r="K55" s="423"/>
      <c r="L55" s="423"/>
      <c r="M55" s="423"/>
      <c r="N55" s="423"/>
      <c r="O55" s="423"/>
      <c r="P55" s="423"/>
      <c r="Q55" s="424"/>
      <c r="R55" s="418" t="s">
        <v>12</v>
      </c>
      <c r="T55" s="79"/>
    </row>
    <row r="56" spans="1:23" s="127" customFormat="1" ht="19.5" hidden="1" customHeight="1" thickBot="1" x14ac:dyDescent="0.35">
      <c r="A56" s="386"/>
      <c r="B56" s="393"/>
      <c r="C56" s="393"/>
      <c r="D56" s="433"/>
      <c r="E56" s="440"/>
      <c r="F56" s="441"/>
      <c r="G56" s="441"/>
      <c r="H56" s="441"/>
      <c r="I56" s="441"/>
      <c r="J56" s="374"/>
      <c r="K56" s="425"/>
      <c r="L56" s="425"/>
      <c r="M56" s="425"/>
      <c r="N56" s="425"/>
      <c r="O56" s="425"/>
      <c r="P56" s="425"/>
      <c r="Q56" s="426"/>
      <c r="R56" s="419"/>
      <c r="T56" s="82"/>
    </row>
    <row r="57" spans="1:23" s="127" customFormat="1" ht="13.5" hidden="1" customHeight="1" thickBot="1" x14ac:dyDescent="0.35">
      <c r="A57" s="386"/>
      <c r="B57" s="393"/>
      <c r="C57" s="393"/>
      <c r="D57" s="433"/>
      <c r="E57" s="380" t="s">
        <v>197</v>
      </c>
      <c r="F57" s="380" t="s">
        <v>193</v>
      </c>
      <c r="G57" s="442" t="s">
        <v>172</v>
      </c>
      <c r="H57" s="443"/>
      <c r="I57" s="382" t="s">
        <v>194</v>
      </c>
      <c r="J57" s="376" t="s">
        <v>197</v>
      </c>
      <c r="K57" s="321"/>
      <c r="L57" s="380" t="s">
        <v>251</v>
      </c>
      <c r="M57" s="376" t="s">
        <v>193</v>
      </c>
      <c r="N57" s="374" t="s">
        <v>4</v>
      </c>
      <c r="O57" s="375"/>
      <c r="P57" s="380" t="s">
        <v>194</v>
      </c>
      <c r="Q57" s="235"/>
      <c r="R57" s="420"/>
      <c r="T57" s="83"/>
    </row>
    <row r="58" spans="1:23" s="127" customFormat="1" ht="13.5" hidden="1" customHeight="1" x14ac:dyDescent="0.3">
      <c r="A58" s="386"/>
      <c r="B58" s="393"/>
      <c r="C58" s="393"/>
      <c r="D58" s="433"/>
      <c r="E58" s="377"/>
      <c r="F58" s="376"/>
      <c r="G58" s="380" t="s">
        <v>5</v>
      </c>
      <c r="H58" s="380" t="s">
        <v>6</v>
      </c>
      <c r="I58" s="383"/>
      <c r="J58" s="377"/>
      <c r="K58" s="322"/>
      <c r="L58" s="376"/>
      <c r="M58" s="376"/>
      <c r="N58" s="380" t="s">
        <v>5</v>
      </c>
      <c r="O58" s="380" t="s">
        <v>6</v>
      </c>
      <c r="P58" s="376"/>
      <c r="Q58" s="376"/>
      <c r="R58" s="419"/>
      <c r="T58" s="83"/>
    </row>
    <row r="59" spans="1:23" s="127" customFormat="1" ht="15" hidden="1" customHeight="1" x14ac:dyDescent="0.3">
      <c r="A59" s="386"/>
      <c r="B59" s="393"/>
      <c r="C59" s="393"/>
      <c r="D59" s="433"/>
      <c r="E59" s="377"/>
      <c r="F59" s="376"/>
      <c r="G59" s="377"/>
      <c r="H59" s="376"/>
      <c r="I59" s="383"/>
      <c r="J59" s="377"/>
      <c r="K59" s="322"/>
      <c r="L59" s="376"/>
      <c r="M59" s="376"/>
      <c r="N59" s="377"/>
      <c r="O59" s="376"/>
      <c r="P59" s="376"/>
      <c r="Q59" s="377"/>
      <c r="R59" s="419"/>
      <c r="T59" s="83"/>
    </row>
    <row r="60" spans="1:23" s="127" customFormat="1" ht="148.5" hidden="1" customHeight="1" thickBot="1" x14ac:dyDescent="0.35">
      <c r="A60" s="387"/>
      <c r="B60" s="394"/>
      <c r="C60" s="394"/>
      <c r="D60" s="434"/>
      <c r="E60" s="378"/>
      <c r="F60" s="381"/>
      <c r="G60" s="378"/>
      <c r="H60" s="381"/>
      <c r="I60" s="384"/>
      <c r="J60" s="378"/>
      <c r="K60" s="323"/>
      <c r="L60" s="381"/>
      <c r="M60" s="381"/>
      <c r="N60" s="378"/>
      <c r="O60" s="381"/>
      <c r="P60" s="381"/>
      <c r="Q60" s="378"/>
      <c r="R60" s="421"/>
      <c r="T60" s="83"/>
    </row>
    <row r="61" spans="1:23" s="77" customFormat="1" ht="18" hidden="1" customHeight="1" thickBot="1" x14ac:dyDescent="0.35">
      <c r="A61" s="169">
        <v>1</v>
      </c>
      <c r="B61" s="325">
        <v>2</v>
      </c>
      <c r="C61" s="324">
        <v>3</v>
      </c>
      <c r="D61" s="236">
        <v>4</v>
      </c>
      <c r="E61" s="236">
        <v>5</v>
      </c>
      <c r="F61" s="236">
        <v>6</v>
      </c>
      <c r="G61" s="236">
        <v>7</v>
      </c>
      <c r="H61" s="236">
        <v>8</v>
      </c>
      <c r="I61" s="236">
        <v>9</v>
      </c>
      <c r="J61" s="236">
        <v>10</v>
      </c>
      <c r="K61" s="236"/>
      <c r="L61" s="236">
        <v>11</v>
      </c>
      <c r="M61" s="236">
        <v>12</v>
      </c>
      <c r="N61" s="236">
        <v>13</v>
      </c>
      <c r="O61" s="237">
        <v>14</v>
      </c>
      <c r="P61" s="237">
        <v>15</v>
      </c>
      <c r="Q61" s="237"/>
      <c r="R61" s="238">
        <v>16</v>
      </c>
      <c r="T61" s="76" t="s">
        <v>189</v>
      </c>
    </row>
    <row r="62" spans="1:23" s="77" customFormat="1" ht="77.25" customHeight="1" x14ac:dyDescent="0.3">
      <c r="A62" s="108" t="s">
        <v>224</v>
      </c>
      <c r="B62" s="239" t="s">
        <v>186</v>
      </c>
      <c r="C62" s="240" t="s">
        <v>179</v>
      </c>
      <c r="D62" s="253" t="s">
        <v>291</v>
      </c>
      <c r="E62" s="204">
        <f>F62</f>
        <v>26326361.23</v>
      </c>
      <c r="F62" s="204">
        <f>25572361+388255.23+131745+234000</f>
        <v>26326361.23</v>
      </c>
      <c r="G62" s="217">
        <v>18873508</v>
      </c>
      <c r="H62" s="217">
        <f>1574076+388255.23+234000-388255</f>
        <v>1808076.23</v>
      </c>
      <c r="I62" s="204">
        <v>0</v>
      </c>
      <c r="J62" s="204">
        <f>K62+L62</f>
        <v>1163849</v>
      </c>
      <c r="K62" s="204">
        <f>O62</f>
        <v>0</v>
      </c>
      <c r="L62" s="204">
        <v>1163849</v>
      </c>
      <c r="M62" s="217">
        <v>830112</v>
      </c>
      <c r="N62" s="217">
        <v>120934</v>
      </c>
      <c r="O62" s="204">
        <v>0</v>
      </c>
      <c r="P62" s="204">
        <v>0</v>
      </c>
      <c r="Q62" s="204"/>
      <c r="R62" s="251">
        <f>E62+J62</f>
        <v>27490210.23</v>
      </c>
      <c r="S62" s="77">
        <v>91204</v>
      </c>
      <c r="W62" s="170"/>
    </row>
    <row r="63" spans="1:23" s="77" customFormat="1" ht="175.5" hidden="1" customHeight="1" x14ac:dyDescent="0.3">
      <c r="A63" s="115" t="s">
        <v>293</v>
      </c>
      <c r="B63" s="241" t="s">
        <v>295</v>
      </c>
      <c r="C63" s="242" t="s">
        <v>246</v>
      </c>
      <c r="D63" s="358" t="s">
        <v>294</v>
      </c>
      <c r="E63" s="243">
        <v>0</v>
      </c>
      <c r="F63" s="243">
        <v>0</v>
      </c>
      <c r="G63" s="243">
        <v>0</v>
      </c>
      <c r="H63" s="243">
        <v>0</v>
      </c>
      <c r="I63" s="243">
        <v>0</v>
      </c>
      <c r="J63" s="185">
        <f>K63+L63</f>
        <v>0</v>
      </c>
      <c r="K63" s="204">
        <f>O63</f>
        <v>0</v>
      </c>
      <c r="L63" s="204">
        <v>0</v>
      </c>
      <c r="M63" s="204">
        <v>0</v>
      </c>
      <c r="N63" s="204">
        <v>0</v>
      </c>
      <c r="O63" s="204">
        <v>0</v>
      </c>
      <c r="P63" s="204">
        <v>0</v>
      </c>
      <c r="Q63" s="204"/>
      <c r="R63" s="308">
        <f>E63+J63</f>
        <v>0</v>
      </c>
    </row>
    <row r="64" spans="1:23" s="83" customFormat="1" ht="48" hidden="1" customHeight="1" x14ac:dyDescent="0.3">
      <c r="A64" s="116"/>
      <c r="B64" s="244"/>
      <c r="C64" s="245"/>
      <c r="D64" s="246"/>
      <c r="E64" s="247"/>
      <c r="F64" s="247"/>
      <c r="G64" s="247"/>
      <c r="H64" s="247"/>
      <c r="I64" s="247"/>
      <c r="J64" s="248"/>
      <c r="K64" s="204"/>
      <c r="L64" s="249"/>
      <c r="M64" s="247"/>
      <c r="N64" s="247"/>
      <c r="O64" s="247"/>
      <c r="P64" s="247"/>
      <c r="Q64" s="250"/>
      <c r="R64" s="251"/>
      <c r="T64" s="77"/>
    </row>
    <row r="65" spans="1:20" s="77" customFormat="1" ht="144" hidden="1" customHeight="1" x14ac:dyDescent="0.3">
      <c r="A65" s="108"/>
      <c r="B65" s="252"/>
      <c r="C65" s="240"/>
      <c r="D65" s="253"/>
      <c r="E65" s="248"/>
      <c r="F65" s="248"/>
      <c r="G65" s="248"/>
      <c r="H65" s="248"/>
      <c r="I65" s="248"/>
      <c r="J65" s="248"/>
      <c r="K65" s="204"/>
      <c r="L65" s="254"/>
      <c r="M65" s="248"/>
      <c r="N65" s="248"/>
      <c r="O65" s="248"/>
      <c r="P65" s="247"/>
      <c r="Q65" s="255"/>
      <c r="R65" s="251"/>
    </row>
    <row r="66" spans="1:20" s="77" customFormat="1" hidden="1" x14ac:dyDescent="0.3">
      <c r="A66" s="108"/>
      <c r="B66" s="252"/>
      <c r="C66" s="240"/>
      <c r="D66" s="253"/>
      <c r="E66" s="248"/>
      <c r="F66" s="248"/>
      <c r="G66" s="248"/>
      <c r="H66" s="248"/>
      <c r="I66" s="254"/>
      <c r="J66" s="248"/>
      <c r="K66" s="204"/>
      <c r="L66" s="254"/>
      <c r="M66" s="248"/>
      <c r="N66" s="248"/>
      <c r="O66" s="248"/>
      <c r="P66" s="248"/>
      <c r="Q66" s="255"/>
      <c r="R66" s="251"/>
    </row>
    <row r="67" spans="1:20" s="77" customFormat="1" hidden="1" x14ac:dyDescent="0.3">
      <c r="A67" s="108"/>
      <c r="B67" s="252"/>
      <c r="C67" s="240"/>
      <c r="D67" s="253"/>
      <c r="E67" s="248"/>
      <c r="F67" s="248"/>
      <c r="G67" s="248"/>
      <c r="H67" s="248"/>
      <c r="I67" s="254"/>
      <c r="J67" s="248"/>
      <c r="K67" s="204"/>
      <c r="L67" s="254"/>
      <c r="M67" s="248"/>
      <c r="N67" s="248"/>
      <c r="O67" s="248"/>
      <c r="P67" s="248"/>
      <c r="Q67" s="255"/>
      <c r="R67" s="251"/>
    </row>
    <row r="68" spans="1:20" s="83" customFormat="1" hidden="1" x14ac:dyDescent="0.3">
      <c r="A68" s="117"/>
      <c r="B68" s="256"/>
      <c r="C68" s="257"/>
      <c r="D68" s="258"/>
      <c r="E68" s="259"/>
      <c r="F68" s="259"/>
      <c r="G68" s="259"/>
      <c r="H68" s="259"/>
      <c r="I68" s="259"/>
      <c r="J68" s="248"/>
      <c r="K68" s="204"/>
      <c r="L68" s="260"/>
      <c r="M68" s="259"/>
      <c r="N68" s="259"/>
      <c r="O68" s="259"/>
      <c r="P68" s="259"/>
      <c r="Q68" s="261"/>
      <c r="R68" s="251"/>
      <c r="T68" s="77"/>
    </row>
    <row r="69" spans="1:20" s="77" customFormat="1" ht="85.5" hidden="1" customHeight="1" x14ac:dyDescent="0.3">
      <c r="A69" s="118"/>
      <c r="B69" s="262"/>
      <c r="C69" s="263"/>
      <c r="D69" s="264"/>
      <c r="E69" s="248"/>
      <c r="F69" s="248"/>
      <c r="G69" s="248"/>
      <c r="H69" s="248"/>
      <c r="I69" s="254"/>
      <c r="J69" s="248"/>
      <c r="K69" s="204"/>
      <c r="L69" s="254"/>
      <c r="M69" s="248"/>
      <c r="N69" s="248"/>
      <c r="O69" s="248"/>
      <c r="P69" s="248"/>
      <c r="Q69" s="255"/>
      <c r="R69" s="251"/>
    </row>
    <row r="70" spans="1:20" s="77" customFormat="1" hidden="1" x14ac:dyDescent="0.3">
      <c r="A70" s="118"/>
      <c r="B70" s="262"/>
      <c r="C70" s="263"/>
      <c r="D70" s="265"/>
      <c r="E70" s="248"/>
      <c r="F70" s="248"/>
      <c r="G70" s="248"/>
      <c r="H70" s="248"/>
      <c r="I70" s="254"/>
      <c r="J70" s="248"/>
      <c r="K70" s="204"/>
      <c r="L70" s="254"/>
      <c r="M70" s="248"/>
      <c r="N70" s="248"/>
      <c r="O70" s="248"/>
      <c r="P70" s="248"/>
      <c r="Q70" s="255"/>
      <c r="R70" s="251"/>
      <c r="S70" s="77">
        <v>90412</v>
      </c>
    </row>
    <row r="71" spans="1:20" s="162" customFormat="1" hidden="1" x14ac:dyDescent="0.3">
      <c r="A71" s="119"/>
      <c r="B71" s="266"/>
      <c r="C71" s="266"/>
      <c r="D71" s="267"/>
      <c r="E71" s="268"/>
      <c r="F71" s="268"/>
      <c r="G71" s="268"/>
      <c r="H71" s="268"/>
      <c r="I71" s="268"/>
      <c r="J71" s="248"/>
      <c r="K71" s="204"/>
      <c r="L71" s="268"/>
      <c r="M71" s="268"/>
      <c r="N71" s="268"/>
      <c r="O71" s="268"/>
      <c r="P71" s="268"/>
      <c r="Q71" s="269"/>
      <c r="R71" s="251"/>
      <c r="T71" s="77"/>
    </row>
    <row r="72" spans="1:20" s="162" customFormat="1" hidden="1" x14ac:dyDescent="0.3">
      <c r="A72" s="119"/>
      <c r="B72" s="266"/>
      <c r="C72" s="266"/>
      <c r="D72" s="267"/>
      <c r="E72" s="268"/>
      <c r="F72" s="268"/>
      <c r="G72" s="268"/>
      <c r="H72" s="268"/>
      <c r="I72" s="268"/>
      <c r="J72" s="248"/>
      <c r="K72" s="204"/>
      <c r="L72" s="268"/>
      <c r="M72" s="268"/>
      <c r="N72" s="268"/>
      <c r="O72" s="268"/>
      <c r="P72" s="268"/>
      <c r="Q72" s="269"/>
      <c r="R72" s="251"/>
      <c r="T72" s="77"/>
    </row>
    <row r="73" spans="1:20" s="162" customFormat="1" hidden="1" x14ac:dyDescent="0.3">
      <c r="A73" s="119"/>
      <c r="B73" s="266"/>
      <c r="C73" s="266"/>
      <c r="D73" s="267"/>
      <c r="E73" s="270"/>
      <c r="F73" s="270"/>
      <c r="G73" s="270"/>
      <c r="H73" s="270"/>
      <c r="I73" s="270"/>
      <c r="J73" s="248"/>
      <c r="K73" s="204"/>
      <c r="L73" s="270"/>
      <c r="M73" s="270"/>
      <c r="N73" s="270"/>
      <c r="O73" s="270"/>
      <c r="P73" s="270"/>
      <c r="Q73" s="271"/>
      <c r="R73" s="251"/>
      <c r="T73" s="77"/>
    </row>
    <row r="74" spans="1:20" s="77" customFormat="1" hidden="1" x14ac:dyDescent="0.3">
      <c r="A74" s="118"/>
      <c r="B74" s="262"/>
      <c r="C74" s="263"/>
      <c r="D74" s="272"/>
      <c r="E74" s="248"/>
      <c r="F74" s="248"/>
      <c r="G74" s="248"/>
      <c r="H74" s="248"/>
      <c r="I74" s="248"/>
      <c r="J74" s="248"/>
      <c r="K74" s="204"/>
      <c r="L74" s="248"/>
      <c r="M74" s="248"/>
      <c r="N74" s="248"/>
      <c r="O74" s="248"/>
      <c r="P74" s="248"/>
      <c r="Q74" s="255"/>
      <c r="R74" s="251"/>
    </row>
    <row r="75" spans="1:20" s="77" customFormat="1" hidden="1" x14ac:dyDescent="0.3">
      <c r="A75" s="118"/>
      <c r="B75" s="262"/>
      <c r="C75" s="273"/>
      <c r="D75" s="274"/>
      <c r="E75" s="248"/>
      <c r="F75" s="248"/>
      <c r="G75" s="248"/>
      <c r="H75" s="248"/>
      <c r="I75" s="248"/>
      <c r="J75" s="248"/>
      <c r="K75" s="204"/>
      <c r="L75" s="248"/>
      <c r="M75" s="248"/>
      <c r="N75" s="248"/>
      <c r="O75" s="248"/>
      <c r="P75" s="248"/>
      <c r="Q75" s="255"/>
      <c r="R75" s="251"/>
    </row>
    <row r="76" spans="1:20" s="162" customFormat="1" hidden="1" x14ac:dyDescent="0.3">
      <c r="A76" s="119"/>
      <c r="B76" s="266"/>
      <c r="C76" s="266"/>
      <c r="D76" s="267"/>
      <c r="E76" s="270"/>
      <c r="F76" s="270"/>
      <c r="G76" s="270"/>
      <c r="H76" s="270"/>
      <c r="I76" s="270"/>
      <c r="J76" s="248"/>
      <c r="K76" s="204"/>
      <c r="L76" s="270"/>
      <c r="M76" s="270"/>
      <c r="N76" s="270"/>
      <c r="O76" s="270"/>
      <c r="P76" s="270"/>
      <c r="Q76" s="271"/>
      <c r="R76" s="251"/>
      <c r="T76" s="77"/>
    </row>
    <row r="77" spans="1:20" s="127" customFormat="1" hidden="1" x14ac:dyDescent="0.3">
      <c r="A77" s="120"/>
      <c r="B77" s="275"/>
      <c r="C77" s="276"/>
      <c r="D77" s="277"/>
      <c r="E77" s="278"/>
      <c r="F77" s="278"/>
      <c r="G77" s="278"/>
      <c r="H77" s="278"/>
      <c r="I77" s="278"/>
      <c r="J77" s="248"/>
      <c r="K77" s="204"/>
      <c r="L77" s="278"/>
      <c r="M77" s="278"/>
      <c r="N77" s="278"/>
      <c r="O77" s="278"/>
      <c r="P77" s="278"/>
      <c r="Q77" s="279"/>
      <c r="R77" s="251"/>
      <c r="T77" s="77"/>
    </row>
    <row r="78" spans="1:20" s="162" customFormat="1" hidden="1" x14ac:dyDescent="0.3">
      <c r="A78" s="118"/>
      <c r="B78" s="280"/>
      <c r="C78" s="263"/>
      <c r="D78" s="264"/>
      <c r="E78" s="281"/>
      <c r="F78" s="281"/>
      <c r="G78" s="270"/>
      <c r="H78" s="270"/>
      <c r="I78" s="270"/>
      <c r="J78" s="248"/>
      <c r="K78" s="204"/>
      <c r="L78" s="270"/>
      <c r="M78" s="270"/>
      <c r="N78" s="270"/>
      <c r="O78" s="270"/>
      <c r="P78" s="270"/>
      <c r="Q78" s="271"/>
      <c r="R78" s="251"/>
      <c r="T78" s="77"/>
    </row>
    <row r="79" spans="1:20" s="110" customFormat="1" hidden="1" x14ac:dyDescent="0.3">
      <c r="A79" s="121"/>
      <c r="B79" s="282"/>
      <c r="C79" s="283"/>
      <c r="D79" s="284"/>
      <c r="E79" s="285"/>
      <c r="F79" s="285"/>
      <c r="G79" s="285"/>
      <c r="H79" s="285"/>
      <c r="I79" s="285"/>
      <c r="J79" s="248"/>
      <c r="K79" s="204"/>
      <c r="L79" s="286"/>
      <c r="M79" s="285"/>
      <c r="N79" s="285"/>
      <c r="O79" s="285"/>
      <c r="P79" s="285"/>
      <c r="Q79" s="287"/>
      <c r="R79" s="251"/>
      <c r="T79" s="77"/>
    </row>
    <row r="80" spans="1:20" s="110" customFormat="1" hidden="1" x14ac:dyDescent="0.3">
      <c r="A80" s="122"/>
      <c r="B80" s="282"/>
      <c r="C80" s="288"/>
      <c r="D80" s="289"/>
      <c r="E80" s="290"/>
      <c r="F80" s="290"/>
      <c r="G80" s="290"/>
      <c r="H80" s="290"/>
      <c r="I80" s="290"/>
      <c r="J80" s="248"/>
      <c r="K80" s="204"/>
      <c r="L80" s="290"/>
      <c r="M80" s="290"/>
      <c r="N80" s="290"/>
      <c r="O80" s="290"/>
      <c r="P80" s="290"/>
      <c r="Q80" s="291"/>
      <c r="R80" s="251"/>
      <c r="T80" s="77"/>
    </row>
    <row r="81" spans="1:20" s="110" customFormat="1" hidden="1" x14ac:dyDescent="0.3">
      <c r="A81" s="122"/>
      <c r="B81" s="292"/>
      <c r="C81" s="293"/>
      <c r="D81" s="294"/>
      <c r="E81" s="295"/>
      <c r="F81" s="295"/>
      <c r="G81" s="295"/>
      <c r="H81" s="295"/>
      <c r="I81" s="295"/>
      <c r="J81" s="248"/>
      <c r="K81" s="204"/>
      <c r="L81" s="295"/>
      <c r="M81" s="295"/>
      <c r="N81" s="290"/>
      <c r="O81" s="290"/>
      <c r="P81" s="290"/>
      <c r="Q81" s="291"/>
      <c r="R81" s="251"/>
      <c r="T81" s="77"/>
    </row>
    <row r="82" spans="1:20" s="110" customFormat="1" ht="18" hidden="1" customHeight="1" x14ac:dyDescent="0.3">
      <c r="A82" s="123"/>
      <c r="B82" s="292"/>
      <c r="C82" s="293"/>
      <c r="D82" s="294"/>
      <c r="E82" s="295"/>
      <c r="F82" s="295"/>
      <c r="G82" s="295"/>
      <c r="H82" s="295"/>
      <c r="I82" s="296"/>
      <c r="J82" s="248"/>
      <c r="K82" s="204"/>
      <c r="L82" s="296"/>
      <c r="M82" s="290"/>
      <c r="N82" s="290"/>
      <c r="O82" s="290"/>
      <c r="P82" s="290"/>
      <c r="Q82" s="291"/>
      <c r="R82" s="251"/>
      <c r="S82" s="110">
        <v>130107</v>
      </c>
      <c r="T82" s="77"/>
    </row>
    <row r="83" spans="1:20" s="77" customFormat="1" ht="46.5" customHeight="1" x14ac:dyDescent="0.3">
      <c r="A83" s="124" t="s">
        <v>237</v>
      </c>
      <c r="B83" s="297" t="s">
        <v>230</v>
      </c>
      <c r="C83" s="298" t="s">
        <v>180</v>
      </c>
      <c r="D83" s="351" t="s">
        <v>301</v>
      </c>
      <c r="E83" s="299">
        <f>F83</f>
        <v>965415</v>
      </c>
      <c r="F83" s="299">
        <v>965415</v>
      </c>
      <c r="G83" s="299">
        <v>0</v>
      </c>
      <c r="H83" s="299">
        <v>0</v>
      </c>
      <c r="I83" s="299">
        <v>0</v>
      </c>
      <c r="J83" s="248">
        <f>L83+M83</f>
        <v>0</v>
      </c>
      <c r="K83" s="204">
        <f>O83</f>
        <v>0</v>
      </c>
      <c r="L83" s="299">
        <v>0</v>
      </c>
      <c r="M83" s="299">
        <v>0</v>
      </c>
      <c r="N83" s="299">
        <v>0</v>
      </c>
      <c r="O83" s="299">
        <v>0</v>
      </c>
      <c r="P83" s="299">
        <v>0</v>
      </c>
      <c r="Q83" s="300"/>
      <c r="R83" s="251">
        <f>E83+J83</f>
        <v>965415</v>
      </c>
    </row>
    <row r="84" spans="1:20" s="77" customFormat="1" ht="26.25" customHeight="1" x14ac:dyDescent="0.3">
      <c r="A84" s="108" t="s">
        <v>261</v>
      </c>
      <c r="B84" s="301" t="s">
        <v>259</v>
      </c>
      <c r="C84" s="302" t="s">
        <v>263</v>
      </c>
      <c r="D84" s="359" t="s">
        <v>260</v>
      </c>
      <c r="E84" s="209">
        <f>F84</f>
        <v>52160</v>
      </c>
      <c r="F84" s="204">
        <v>52160</v>
      </c>
      <c r="G84" s="204">
        <v>0</v>
      </c>
      <c r="H84" s="204">
        <v>0</v>
      </c>
      <c r="I84" s="204">
        <v>0</v>
      </c>
      <c r="J84" s="185">
        <f>L84+M84</f>
        <v>0</v>
      </c>
      <c r="K84" s="204">
        <f>O84</f>
        <v>0</v>
      </c>
      <c r="L84" s="204">
        <f>P84</f>
        <v>0</v>
      </c>
      <c r="M84" s="204">
        <v>0</v>
      </c>
      <c r="N84" s="204">
        <v>0</v>
      </c>
      <c r="O84" s="204">
        <v>0</v>
      </c>
      <c r="P84" s="204">
        <v>0</v>
      </c>
      <c r="Q84" s="204"/>
      <c r="R84" s="251">
        <f>E84+J84</f>
        <v>52160</v>
      </c>
    </row>
    <row r="85" spans="1:20" s="83" customFormat="1" ht="22.5" customHeight="1" x14ac:dyDescent="0.3">
      <c r="A85" s="310" t="s">
        <v>266</v>
      </c>
      <c r="B85" s="109"/>
      <c r="C85" s="171"/>
      <c r="D85" s="172" t="s">
        <v>264</v>
      </c>
      <c r="E85" s="212">
        <f>E86</f>
        <v>200000</v>
      </c>
      <c r="F85" s="212">
        <f>F86</f>
        <v>0</v>
      </c>
      <c r="G85" s="212">
        <f t="shared" ref="G85:N85" si="12">G87</f>
        <v>0</v>
      </c>
      <c r="H85" s="212">
        <f t="shared" si="12"/>
        <v>0</v>
      </c>
      <c r="I85" s="212">
        <f t="shared" si="12"/>
        <v>0</v>
      </c>
      <c r="J85" s="212">
        <f t="shared" si="12"/>
        <v>0</v>
      </c>
      <c r="K85" s="213">
        <f>O85</f>
        <v>0</v>
      </c>
      <c r="L85" s="212"/>
      <c r="M85" s="212">
        <f t="shared" si="12"/>
        <v>0</v>
      </c>
      <c r="N85" s="212">
        <f t="shared" si="12"/>
        <v>0</v>
      </c>
      <c r="O85" s="212">
        <f>O87</f>
        <v>0</v>
      </c>
      <c r="P85" s="212">
        <f>P87</f>
        <v>0</v>
      </c>
      <c r="Q85" s="212"/>
      <c r="R85" s="183">
        <f>E85+J85</f>
        <v>200000</v>
      </c>
    </row>
    <row r="86" spans="1:20" s="83" customFormat="1" ht="22.5" customHeight="1" x14ac:dyDescent="0.3">
      <c r="A86" s="310" t="s">
        <v>267</v>
      </c>
      <c r="B86" s="109"/>
      <c r="C86" s="171"/>
      <c r="D86" s="172" t="s">
        <v>264</v>
      </c>
      <c r="E86" s="214">
        <f>E87</f>
        <v>200000</v>
      </c>
      <c r="F86" s="214">
        <f>F87</f>
        <v>0</v>
      </c>
      <c r="G86" s="214">
        <v>0</v>
      </c>
      <c r="H86" s="214">
        <v>0</v>
      </c>
      <c r="I86" s="214">
        <v>0</v>
      </c>
      <c r="J86" s="215">
        <f>L86+M86</f>
        <v>0</v>
      </c>
      <c r="K86" s="213">
        <f>O86</f>
        <v>0</v>
      </c>
      <c r="L86" s="214">
        <v>0</v>
      </c>
      <c r="M86" s="214">
        <v>0</v>
      </c>
      <c r="N86" s="214">
        <v>0</v>
      </c>
      <c r="O86" s="214">
        <v>0</v>
      </c>
      <c r="P86" s="216">
        <v>0</v>
      </c>
      <c r="Q86" s="216"/>
      <c r="R86" s="184">
        <f>E86+J86</f>
        <v>200000</v>
      </c>
    </row>
    <row r="87" spans="1:20" s="77" customFormat="1" ht="21" customHeight="1" thickBot="1" x14ac:dyDescent="0.35">
      <c r="A87" s="173" t="s">
        <v>278</v>
      </c>
      <c r="B87" s="174" t="s">
        <v>279</v>
      </c>
      <c r="C87" s="175" t="s">
        <v>265</v>
      </c>
      <c r="D87" s="176" t="s">
        <v>277</v>
      </c>
      <c r="E87" s="214">
        <v>200000</v>
      </c>
      <c r="F87" s="214">
        <v>0</v>
      </c>
      <c r="G87" s="214">
        <v>0</v>
      </c>
      <c r="H87" s="214">
        <v>0</v>
      </c>
      <c r="I87" s="214">
        <v>0</v>
      </c>
      <c r="J87" s="215">
        <f>L87+M87</f>
        <v>0</v>
      </c>
      <c r="K87" s="213">
        <f>O87</f>
        <v>0</v>
      </c>
      <c r="L87" s="214">
        <v>0</v>
      </c>
      <c r="M87" s="214">
        <v>0</v>
      </c>
      <c r="N87" s="214">
        <v>0</v>
      </c>
      <c r="O87" s="214">
        <v>0</v>
      </c>
      <c r="P87" s="216">
        <v>0</v>
      </c>
      <c r="Q87" s="216"/>
      <c r="R87" s="184">
        <f>E87+J87</f>
        <v>200000</v>
      </c>
    </row>
    <row r="88" spans="1:20" s="87" customFormat="1" ht="18" customHeight="1" thickBot="1" x14ac:dyDescent="0.35">
      <c r="A88" s="177"/>
      <c r="B88" s="178"/>
      <c r="C88" s="179"/>
      <c r="D88" s="180" t="s">
        <v>166</v>
      </c>
      <c r="E88" s="360">
        <f>E79+E16+E50+E85</f>
        <v>126918473.23</v>
      </c>
      <c r="F88" s="360">
        <f>F79+F16+F50+F85</f>
        <v>105918473.23</v>
      </c>
      <c r="G88" s="360">
        <f t="shared" ref="G88:P88" si="13">G79+G16+G50+G85</f>
        <v>65919901</v>
      </c>
      <c r="H88" s="360">
        <f t="shared" si="13"/>
        <v>4610808.2300000004</v>
      </c>
      <c r="I88" s="360">
        <f t="shared" si="13"/>
        <v>20800000</v>
      </c>
      <c r="J88" s="360">
        <f>J79+J16+J50+J85</f>
        <v>1235659</v>
      </c>
      <c r="K88" s="360">
        <f t="shared" si="13"/>
        <v>0</v>
      </c>
      <c r="L88" s="360">
        <f>L79+L16+L50+L85</f>
        <v>1235659</v>
      </c>
      <c r="M88" s="360">
        <f t="shared" si="13"/>
        <v>830112</v>
      </c>
      <c r="N88" s="360">
        <f t="shared" si="13"/>
        <v>120934</v>
      </c>
      <c r="O88" s="360">
        <f t="shared" si="13"/>
        <v>0</v>
      </c>
      <c r="P88" s="361">
        <f t="shared" si="13"/>
        <v>0</v>
      </c>
      <c r="Q88" s="361">
        <f>Q50+Q16</f>
        <v>0</v>
      </c>
      <c r="R88" s="361">
        <f>R50+R16+R85</f>
        <v>128154132.23</v>
      </c>
    </row>
    <row r="89" spans="1:20" s="74" customFormat="1" ht="19.5" hidden="1" thickBot="1" x14ac:dyDescent="0.35">
      <c r="A89" s="98"/>
      <c r="B89" s="99"/>
      <c r="C89" s="100"/>
      <c r="D89" s="101" t="s">
        <v>167</v>
      </c>
      <c r="E89" s="102" t="e">
        <f>#REF!+#REF!+#REF!+#REF!+#REF!+#REF!+#REF!+#REF!+#REF!+#REF!+#REF!</f>
        <v>#REF!</v>
      </c>
      <c r="F89" s="102"/>
      <c r="G89" s="102" t="e">
        <f>#REF!+#REF!+#REF!+#REF!+#REF!+#REF!+#REF!+#REF!+#REF!+#REF!+#REF!</f>
        <v>#REF!</v>
      </c>
      <c r="H89" s="102" t="e">
        <f>#REF!+#REF!+#REF!+#REF!+#REF!+#REF!+#REF!+#REF!+#REF!+#REF!+#REF!</f>
        <v>#REF!</v>
      </c>
      <c r="I89" s="102"/>
      <c r="J89" s="102" t="e">
        <f>#REF!+#REF!+#REF!+#REF!+#REF!+#REF!+#REF!+#REF!+#REF!+#REF!+#REF!</f>
        <v>#REF!</v>
      </c>
      <c r="K89" s="102"/>
      <c r="L89" s="102"/>
      <c r="M89" s="102" t="e">
        <f>#REF!+#REF!+#REF!+#REF!+#REF!+#REF!+#REF!+#REF!+#REF!+#REF!+#REF!</f>
        <v>#REF!</v>
      </c>
      <c r="N89" s="102" t="e">
        <f>#REF!+#REF!+#REF!+#REF!+#REF!+#REF!+#REF!+#REF!+#REF!+#REF!+#REF!</f>
        <v>#REF!</v>
      </c>
      <c r="O89" s="102" t="e">
        <f>#REF!+#REF!+#REF!+#REF!+#REF!+#REF!+#REF!+#REF!+#REF!+#REF!+#REF!</f>
        <v>#REF!</v>
      </c>
      <c r="P89" s="102" t="e">
        <f>#REF!+#REF!+#REF!+#REF!+#REF!+#REF!+#REF!+#REF!+#REF!+#REF!+#REF!</f>
        <v>#REF!</v>
      </c>
      <c r="Q89" s="102"/>
      <c r="R89" s="103" t="e">
        <f>E89+J89</f>
        <v>#REF!</v>
      </c>
      <c r="T89" s="77"/>
    </row>
    <row r="90" spans="1:20" s="332" customFormat="1" ht="20.25" customHeight="1" x14ac:dyDescent="0.25">
      <c r="A90" s="332" t="s">
        <v>273</v>
      </c>
      <c r="E90" s="331"/>
      <c r="G90" s="331"/>
      <c r="M90" s="331"/>
      <c r="P90" s="336"/>
      <c r="Q90" s="336"/>
      <c r="R90" s="336"/>
    </row>
    <row r="91" spans="1:20" s="332" customFormat="1" ht="15.75" customHeight="1" x14ac:dyDescent="0.25">
      <c r="A91" s="337" t="s">
        <v>269</v>
      </c>
      <c r="B91" s="337"/>
      <c r="C91" s="337"/>
      <c r="D91" s="337"/>
      <c r="E91" s="331">
        <v>123227100</v>
      </c>
      <c r="F91" s="332">
        <v>102227100</v>
      </c>
      <c r="G91" s="333">
        <v>65919901</v>
      </c>
      <c r="H91" s="333">
        <v>4136088</v>
      </c>
      <c r="I91" s="333"/>
      <c r="J91" s="333"/>
      <c r="L91" s="373" t="s">
        <v>285</v>
      </c>
      <c r="M91" s="373"/>
      <c r="N91" s="338"/>
      <c r="R91" s="331"/>
    </row>
    <row r="92" spans="1:20" s="75" customFormat="1" x14ac:dyDescent="0.3">
      <c r="E92" s="334">
        <f>E88-E91</f>
        <v>3691373.2300000042</v>
      </c>
      <c r="F92" s="334">
        <f>F88-F91</f>
        <v>3691373.2300000042</v>
      </c>
      <c r="G92" s="334">
        <f>G88-G91</f>
        <v>0</v>
      </c>
      <c r="H92" s="334">
        <f>H88-H91</f>
        <v>474720.23000000045</v>
      </c>
      <c r="I92" s="334">
        <f>I88-I91</f>
        <v>20800000</v>
      </c>
      <c r="J92" s="327"/>
      <c r="K92" s="327"/>
      <c r="T92" s="77"/>
    </row>
    <row r="93" spans="1:20" s="75" customFormat="1" ht="18.75" customHeight="1" x14ac:dyDescent="0.3">
      <c r="A93" s="90"/>
      <c r="B93" s="90"/>
      <c r="C93" s="90"/>
      <c r="D93" s="90"/>
      <c r="E93" s="335"/>
      <c r="F93" s="335"/>
      <c r="G93" s="335"/>
      <c r="H93" s="335"/>
      <c r="I93" s="335"/>
      <c r="J93" s="328"/>
      <c r="K93" s="328"/>
      <c r="L93" s="90"/>
      <c r="M93" s="90"/>
      <c r="N93" s="90"/>
      <c r="O93" s="379"/>
      <c r="P93" s="379"/>
      <c r="Q93" s="90"/>
      <c r="R93" s="90"/>
      <c r="T93" s="77"/>
    </row>
    <row r="94" spans="1:20" s="74" customFormat="1" ht="20.25" x14ac:dyDescent="0.3">
      <c r="A94" s="105"/>
      <c r="B94" s="105"/>
      <c r="C94" s="104"/>
      <c r="D94" s="105"/>
      <c r="E94" s="329"/>
      <c r="F94" s="330"/>
      <c r="G94" s="329"/>
      <c r="H94" s="329"/>
      <c r="I94" s="329"/>
      <c r="J94" s="329"/>
      <c r="K94" s="329"/>
      <c r="L94" s="105"/>
      <c r="M94" s="105"/>
      <c r="N94" s="105"/>
      <c r="O94" s="104"/>
      <c r="P94" s="104"/>
      <c r="Q94" s="104"/>
      <c r="R94" s="104"/>
      <c r="T94" s="77"/>
    </row>
    <row r="95" spans="1:20" s="74" customFormat="1" ht="20.25" x14ac:dyDescent="0.3">
      <c r="A95" s="105"/>
      <c r="B95" s="105"/>
      <c r="C95" s="104"/>
      <c r="D95" s="105"/>
      <c r="E95" s="105"/>
      <c r="F95" s="105"/>
      <c r="G95" s="105"/>
      <c r="H95" s="105"/>
      <c r="I95" s="105"/>
      <c r="J95" s="105"/>
      <c r="K95" s="105"/>
      <c r="L95" s="105"/>
      <c r="M95" s="105"/>
      <c r="N95" s="105"/>
      <c r="O95" s="104"/>
      <c r="P95" s="104"/>
      <c r="Q95" s="104"/>
      <c r="R95" s="104"/>
      <c r="T95" s="77"/>
    </row>
    <row r="96" spans="1:20" s="74" customFormat="1" ht="20.25" x14ac:dyDescent="0.3">
      <c r="A96" s="105"/>
      <c r="B96" s="105"/>
      <c r="C96" s="104"/>
      <c r="D96" s="105"/>
      <c r="E96" s="105"/>
      <c r="F96" s="105"/>
      <c r="G96" s="105"/>
      <c r="H96" s="105"/>
      <c r="I96" s="105"/>
      <c r="J96" s="105"/>
      <c r="K96" s="105"/>
      <c r="L96" s="105"/>
      <c r="M96" s="105"/>
      <c r="N96" s="105"/>
      <c r="O96" s="104"/>
      <c r="P96" s="104"/>
      <c r="Q96" s="104"/>
      <c r="R96" s="104"/>
      <c r="T96" s="77"/>
    </row>
    <row r="97" spans="1:20" s="74" customFormat="1" ht="20.25" x14ac:dyDescent="0.3">
      <c r="A97" s="105"/>
      <c r="B97" s="105"/>
      <c r="C97" s="104"/>
      <c r="D97" s="105"/>
      <c r="E97" s="105"/>
      <c r="F97" s="105"/>
      <c r="G97" s="105"/>
      <c r="H97" s="105"/>
      <c r="I97" s="105"/>
      <c r="J97" s="105"/>
      <c r="K97" s="105"/>
      <c r="L97" s="105"/>
      <c r="M97" s="105"/>
      <c r="N97" s="105"/>
      <c r="O97" s="104"/>
      <c r="P97" s="104"/>
      <c r="Q97" s="104"/>
      <c r="R97" s="104"/>
      <c r="T97" s="77"/>
    </row>
    <row r="98" spans="1:20" s="74" customFormat="1" ht="20.25" x14ac:dyDescent="0.3">
      <c r="A98" s="104"/>
      <c r="B98" s="105"/>
      <c r="C98" s="104"/>
      <c r="D98" s="105"/>
      <c r="E98" s="105"/>
      <c r="F98" s="105"/>
      <c r="G98" s="105"/>
      <c r="H98" s="105"/>
      <c r="I98" s="105"/>
      <c r="J98" s="105"/>
      <c r="K98" s="105"/>
      <c r="L98" s="105"/>
      <c r="M98" s="105"/>
      <c r="N98" s="105"/>
      <c r="O98" s="104"/>
      <c r="P98" s="104"/>
      <c r="Q98" s="104"/>
      <c r="R98" s="104"/>
      <c r="T98" s="77"/>
    </row>
    <row r="99" spans="1:20" s="74" customFormat="1" ht="20.25" x14ac:dyDescent="0.3">
      <c r="A99" s="104"/>
      <c r="B99" s="105"/>
      <c r="C99" s="104"/>
      <c r="D99" s="105"/>
      <c r="E99" s="105"/>
      <c r="F99" s="105"/>
      <c r="G99" s="105"/>
      <c r="H99" s="105"/>
      <c r="I99" s="105"/>
      <c r="J99" s="105"/>
      <c r="K99" s="105"/>
      <c r="L99" s="105"/>
      <c r="M99" s="105"/>
      <c r="N99" s="105"/>
      <c r="O99" s="104"/>
      <c r="P99" s="104"/>
      <c r="Q99" s="104"/>
      <c r="R99" s="104"/>
      <c r="T99" s="77"/>
    </row>
    <row r="100" spans="1:20" s="74" customFormat="1" ht="20.25" x14ac:dyDescent="0.3">
      <c r="A100" s="104"/>
      <c r="B100" s="105"/>
      <c r="C100" s="105"/>
      <c r="D100" s="105"/>
      <c r="E100" s="105"/>
      <c r="F100" s="105"/>
      <c r="G100" s="105"/>
      <c r="H100" s="105"/>
      <c r="I100" s="105"/>
      <c r="J100" s="105"/>
      <c r="K100" s="105"/>
      <c r="L100" s="105"/>
      <c r="M100" s="105"/>
      <c r="N100" s="105"/>
      <c r="O100" s="104"/>
      <c r="P100" s="104"/>
      <c r="Q100" s="104"/>
      <c r="R100" s="104"/>
      <c r="T100" s="77"/>
    </row>
    <row r="101" spans="1:20" s="86" customFormat="1" x14ac:dyDescent="0.3">
      <c r="A101" s="104"/>
      <c r="B101" s="104"/>
      <c r="C101" s="104"/>
      <c r="D101" s="104"/>
      <c r="E101" s="104"/>
      <c r="F101" s="104"/>
      <c r="G101" s="104"/>
      <c r="H101" s="104"/>
      <c r="I101" s="104"/>
      <c r="J101" s="104"/>
      <c r="K101" s="104"/>
      <c r="L101" s="104"/>
      <c r="M101" s="104"/>
      <c r="N101" s="104"/>
      <c r="O101" s="104"/>
      <c r="P101" s="104"/>
      <c r="Q101" s="104"/>
      <c r="R101" s="104"/>
      <c r="T101" s="85"/>
    </row>
    <row r="102" spans="1:20" s="86" customFormat="1" x14ac:dyDescent="0.3">
      <c r="A102" s="104"/>
      <c r="B102" s="104"/>
      <c r="C102" s="104"/>
      <c r="D102" s="104"/>
      <c r="E102" s="104"/>
      <c r="F102" s="104"/>
      <c r="G102" s="104"/>
      <c r="H102" s="104"/>
      <c r="I102" s="104"/>
      <c r="J102" s="104"/>
      <c r="K102" s="104"/>
      <c r="L102" s="104"/>
      <c r="M102" s="104"/>
      <c r="N102" s="104"/>
      <c r="O102" s="104"/>
      <c r="P102" s="104"/>
      <c r="Q102" s="104"/>
      <c r="R102" s="104"/>
      <c r="T102" s="85"/>
    </row>
    <row r="103" spans="1:20" s="86" customFormat="1" x14ac:dyDescent="0.3">
      <c r="A103" s="104"/>
      <c r="B103" s="104"/>
      <c r="C103" s="104"/>
      <c r="D103" s="104"/>
      <c r="E103" s="104"/>
      <c r="F103" s="104"/>
      <c r="G103" s="104"/>
      <c r="H103" s="104"/>
      <c r="I103" s="104"/>
      <c r="J103" s="104"/>
      <c r="K103" s="104"/>
      <c r="L103" s="104"/>
      <c r="M103" s="104"/>
      <c r="N103" s="104"/>
      <c r="O103" s="104"/>
      <c r="P103" s="104"/>
      <c r="Q103" s="104"/>
      <c r="R103" s="104"/>
      <c r="T103" s="85"/>
    </row>
  </sheetData>
  <mergeCells count="50">
    <mergeCell ref="E55:I56"/>
    <mergeCell ref="E57:E60"/>
    <mergeCell ref="G57:H57"/>
    <mergeCell ref="C9:C14"/>
    <mergeCell ref="G12:G14"/>
    <mergeCell ref="C5:S5"/>
    <mergeCell ref="R9:R14"/>
    <mergeCell ref="F11:F14"/>
    <mergeCell ref="P11:P14"/>
    <mergeCell ref="G11:H11"/>
    <mergeCell ref="M11:N11"/>
    <mergeCell ref="O11:O14"/>
    <mergeCell ref="H12:H14"/>
    <mergeCell ref="N12:N14"/>
    <mergeCell ref="E11:E14"/>
    <mergeCell ref="D9:D14"/>
    <mergeCell ref="A7:B7"/>
    <mergeCell ref="A8:B8"/>
    <mergeCell ref="J9:Q10"/>
    <mergeCell ref="A9:A14"/>
    <mergeCell ref="E9:I10"/>
    <mergeCell ref="M12:M14"/>
    <mergeCell ref="J11:J14"/>
    <mergeCell ref="B9:B14"/>
    <mergeCell ref="A55:A60"/>
    <mergeCell ref="B53:Q53"/>
    <mergeCell ref="Q12:Q14"/>
    <mergeCell ref="C55:C60"/>
    <mergeCell ref="I11:I14"/>
    <mergeCell ref="L11:L14"/>
    <mergeCell ref="K11:K14"/>
    <mergeCell ref="Q58:Q60"/>
    <mergeCell ref="L57:L60"/>
    <mergeCell ref="O54:R54"/>
    <mergeCell ref="R55:R60"/>
    <mergeCell ref="J55:Q56"/>
    <mergeCell ref="O58:O60"/>
    <mergeCell ref="D55:D60"/>
    <mergeCell ref="F57:F60"/>
    <mergeCell ref="B55:B60"/>
    <mergeCell ref="L91:M91"/>
    <mergeCell ref="N57:O57"/>
    <mergeCell ref="J57:J60"/>
    <mergeCell ref="O93:P93"/>
    <mergeCell ref="G58:G60"/>
    <mergeCell ref="N58:N60"/>
    <mergeCell ref="H58:H60"/>
    <mergeCell ref="P57:P60"/>
    <mergeCell ref="M57:M60"/>
    <mergeCell ref="I57:I60"/>
  </mergeCells>
  <phoneticPr fontId="5" type="noConversion"/>
  <pageMargins left="1.1811023622047245" right="0.39370078740157483" top="0.78740157480314965" bottom="0.78740157480314965" header="0.19685039370078741" footer="0.51181102362204722"/>
  <pageSetup paperSize="9" scale="4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M42"/>
  <sheetViews>
    <sheetView workbookViewId="0">
      <selection activeCell="B41" sqref="B41:N42"/>
    </sheetView>
  </sheetViews>
  <sheetFormatPr defaultRowHeight="12.75" x14ac:dyDescent="0.2"/>
  <sheetData>
    <row r="41" spans="2:13" x14ac:dyDescent="0.2">
      <c r="B41" s="88" t="s">
        <v>268</v>
      </c>
      <c r="C41" s="88"/>
      <c r="D41" s="88"/>
      <c r="E41" s="88"/>
      <c r="F41" s="88"/>
      <c r="G41" s="88"/>
      <c r="H41" s="88"/>
      <c r="I41" s="88"/>
      <c r="J41" s="88"/>
      <c r="K41" s="88"/>
      <c r="L41" s="88"/>
      <c r="M41" s="88"/>
    </row>
    <row r="42" spans="2:13" x14ac:dyDescent="0.2">
      <c r="B42" s="88" t="s">
        <v>269</v>
      </c>
      <c r="C42" s="88"/>
      <c r="D42" s="88"/>
      <c r="E42" s="88"/>
      <c r="F42" s="88"/>
      <c r="G42" s="88"/>
      <c r="H42" s="88"/>
      <c r="I42" s="88"/>
      <c r="J42" s="88"/>
      <c r="K42" s="88"/>
      <c r="L42" s="88"/>
      <c r="M42" s="88" t="s">
        <v>270</v>
      </c>
    </row>
  </sheetData>
  <phoneticPr fontId="5" type="noConversion"/>
  <pageMargins left="0.70866141732283472" right="0.70866141732283472" top="0.7480314960629921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2</vt:i4>
      </vt:variant>
    </vt:vector>
  </HeadingPairs>
  <TitlesOfParts>
    <vt:vector size="6" baseType="lpstr">
      <vt:lpstr>Додаток 1</vt:lpstr>
      <vt:lpstr>додаток 2</vt:lpstr>
      <vt:lpstr>Лист1</vt:lpstr>
      <vt:lpstr>Лист2</vt:lpstr>
      <vt:lpstr>'додаток 2'!Заголовки_для_друку</vt:lpstr>
      <vt:lpstr>Лист1!Область_друку</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Soul</dc:creator>
  <cp:lastModifiedBy>User</cp:lastModifiedBy>
  <cp:lastPrinted>2026-02-17T07:25:00Z</cp:lastPrinted>
  <dcterms:created xsi:type="dcterms:W3CDTF">2010-12-20T13:34:17Z</dcterms:created>
  <dcterms:modified xsi:type="dcterms:W3CDTF">2026-03-04T21:10:21Z</dcterms:modified>
</cp:coreProperties>
</file>