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320" windowHeight="7545" activeTab="1"/>
  </bookViews>
  <sheets>
    <sheet name="Лист2" sheetId="2" r:id="rId1"/>
    <sheet name="Лист1" sheetId="1" r:id="rId2"/>
  </sheets>
  <calcPr calcId="124519"/>
</workbook>
</file>

<file path=xl/calcChain.xml><?xml version="1.0" encoding="utf-8"?>
<calcChain xmlns="http://schemas.openxmlformats.org/spreadsheetml/2006/main">
  <c r="G6" i="2"/>
  <c r="H6" s="1"/>
  <c r="F25" i="1" l="1"/>
  <c r="E25"/>
  <c r="F19"/>
  <c r="E19"/>
  <c r="E23" l="1"/>
  <c r="G12" i="2"/>
  <c r="E27" i="1" l="1"/>
  <c r="E18" l="1"/>
  <c r="E24"/>
  <c r="E22"/>
  <c r="E20"/>
  <c r="H7" i="2" l="1"/>
  <c r="H8"/>
  <c r="H9"/>
  <c r="H12"/>
  <c r="E13" i="1"/>
  <c r="F13" s="1"/>
  <c r="E7"/>
  <c r="F7" s="1"/>
  <c r="F24"/>
  <c r="F23"/>
  <c r="F22"/>
  <c r="E21"/>
  <c r="F21" s="1"/>
  <c r="F20"/>
  <c r="F18"/>
  <c r="E17"/>
  <c r="F17" s="1"/>
  <c r="E16"/>
  <c r="F16" s="1"/>
  <c r="E15"/>
  <c r="F15" s="1"/>
  <c r="E14"/>
  <c r="F14" s="1"/>
  <c r="E12"/>
  <c r="F12" s="1"/>
  <c r="E11"/>
  <c r="F11" s="1"/>
  <c r="E10"/>
  <c r="F10" s="1"/>
  <c r="E9"/>
  <c r="F9" s="1"/>
  <c r="F13" i="2"/>
  <c r="G11"/>
  <c r="G10" s="1"/>
  <c r="H10" s="1"/>
  <c r="F11"/>
  <c r="H11"/>
  <c r="F10"/>
  <c r="F39" i="1"/>
  <c r="F38"/>
  <c r="F37" s="1"/>
  <c r="G40"/>
  <c r="G39" s="1"/>
  <c r="G38" s="1"/>
  <c r="G37" s="1"/>
  <c r="E28"/>
  <c r="E8"/>
  <c r="F8" s="1"/>
  <c r="F27"/>
  <c r="F28"/>
  <c r="G13" i="2"/>
  <c r="H14" l="1"/>
  <c r="G14" s="1"/>
</calcChain>
</file>

<file path=xl/sharedStrings.xml><?xml version="1.0" encoding="utf-8"?>
<sst xmlns="http://schemas.openxmlformats.org/spreadsheetml/2006/main" count="96" uniqueCount="65">
  <si>
    <t>№</t>
  </si>
  <si>
    <t>Назва КПКВК МБ</t>
  </si>
  <si>
    <t>Сума</t>
  </si>
  <si>
    <t>До весення змін</t>
  </si>
  <si>
    <t>Після внесення змін</t>
  </si>
  <si>
    <t>грн.</t>
  </si>
  <si>
    <t>1.</t>
  </si>
  <si>
    <t>0216030 "Організація благоустрою населених пунктів"</t>
  </si>
  <si>
    <t>2.</t>
  </si>
  <si>
    <t>3.</t>
  </si>
  <si>
    <t>ПОРІВНЯЛЬНА ТАБЛИЦЯ ЩОДО ВНЕСЕННЯ ЗМІН ДО РАЙОННОГО У МІСТІ БЮДЖЕТУ</t>
  </si>
  <si>
    <t>0813021 "Надання пільг на придбання твердого та рідкого пічного побутового палива і скрапленого газу окремим категоріям громадян відповідно до законодавства"</t>
  </si>
  <si>
    <t>0813022 "Надання субсидій населенню для відшкодування витрат на придбання твердого та рідкого пічного побутового палива і скрапленого газу"</t>
  </si>
  <si>
    <t>ЗАГАЛЬНИЙ ФОНД</t>
  </si>
  <si>
    <t>СПЕЦІАЛЬНИЙ ФОНД</t>
  </si>
  <si>
    <t>6.</t>
  </si>
  <si>
    <t>РАЗОМ:</t>
  </si>
  <si>
    <t>ДОХОДИ</t>
  </si>
  <si>
    <t>Код доходів</t>
  </si>
  <si>
    <t>Найменування заходів</t>
  </si>
  <si>
    <t>Доходи загального фонду районного у місті бюджету</t>
  </si>
  <si>
    <t>Дотації з місцевих бюджетів іншим місцевим бюджетам</t>
  </si>
  <si>
    <t>До внесення змін</t>
  </si>
  <si>
    <t>Субвенція з 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</si>
  <si>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допомоги сім`ям з дітьми, малозабезпеченим сім`ям,особам, які не мають права на пенсію, особам з інвалідністю,дітям з інвалідністю, тимчасової державної допомоги дітям,тимчасової державної соціальної допомоги непрпцюючій особі, яка досягла загального пенсійного віку, але не набула права на пенсійну виплату, допомоги по догляду за інвалідами I чи II групи внаслідок психічного розладу, компенсаційної виплати непрацюючій працездатній особі, яка доглядаєза особою з інвалідністю І групи, а також за особою, яка досягла 80-річноговіку за рахунок відповідної субвенції з державного бюджету</t>
  </si>
  <si>
    <t>Дотації  </t>
  </si>
  <si>
    <t>Інші дотації з місцевого  бюджету</t>
  </si>
  <si>
    <t>Інші додаткові дотації</t>
  </si>
  <si>
    <t>Відхилення, +/-</t>
  </si>
  <si>
    <t>Відхилення (+; -)</t>
  </si>
  <si>
    <t>0813012 "Надання субсидій населенню на відшкодування витрат на оплату житлово- комунальних послуг"</t>
  </si>
  <si>
    <t>0813012 "Надання субсидій населенню на відшкодування витрат на оплату житлово-комунальних послуг"</t>
  </si>
  <si>
    <t>549120</t>
  </si>
  <si>
    <t>0813042 "Надання допомоги приусиновленні дитини"</t>
  </si>
  <si>
    <t>117940</t>
  </si>
  <si>
    <t>0813043 "Надання допомоги при народженні дитини"</t>
  </si>
  <si>
    <t>44101200</t>
  </si>
  <si>
    <t>0813044 "Надання допомоги на дітей над якими встановлено  опіку чи піклування"</t>
  </si>
  <si>
    <t>9577260</t>
  </si>
  <si>
    <t>0813045"Надання допомоги на дітей одиноким матерям"</t>
  </si>
  <si>
    <t>16224220</t>
  </si>
  <si>
    <t>0813046 "Надання тимчасової державної допомоги дітям"</t>
  </si>
  <si>
    <t>336570</t>
  </si>
  <si>
    <t>0813047"Надання державної соціальної допомоги малозабезпеченим сім"ям"</t>
  </si>
  <si>
    <t>17111565</t>
  </si>
  <si>
    <t>0813082"Надання державної соціальної допомоги особам, які не мають права на пенсію, та особам з інвалідністю, державної соціальної допомоги на догляд"</t>
  </si>
  <si>
    <t>0813083"Надання допомоги на догляд за особами з інвалідністю І чи ІІ групи внаслідок психічного розладу"</t>
  </si>
  <si>
    <t>2442015</t>
  </si>
  <si>
    <t>0813041 "Надання допомогиу зв"язку з вагітністю та пологами"</t>
  </si>
  <si>
    <t>380298,57</t>
  </si>
  <si>
    <t>0210160"Керівництво і управління у відповідній сфері у містах(місті Києві), селщах, селах, об"єднаних територіальних громадах"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</si>
  <si>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субвенціїз державного бюджету</t>
  </si>
  <si>
    <t>Субвенція з  місцевого бюджету на виплату державної соціальної допомоги на дітей-сиріт,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сім"ях  за принципом "гроші ходять за дитиною", оплату послуг із здійснення патронату над дитиною та випату соціальної  допоиоги на утримання дитини в сім"ї патронатного вихователя за рахунок відповідної субвенції з державного бюджету</t>
  </si>
  <si>
    <t>Інші дотації з місцевого бюджету</t>
  </si>
  <si>
    <t>Всього доходів</t>
  </si>
  <si>
    <t>ВИДАТКИ 28.02.2019</t>
  </si>
  <si>
    <t>5860000</t>
  </si>
  <si>
    <t>0813084"Надання тимчасової державної допомоги напрацюючій особі, яка досягла загального пенсійного віку, але не набула права на пенсійну виплату</t>
  </si>
  <si>
    <t>10000</t>
  </si>
  <si>
    <t>0210160"Керівництво і управління у відповідній сфері у містах(місті Києві), селищах, селах, об"єднаних територіальних громадах"</t>
  </si>
  <si>
    <t>0813104"Забезпечення соціальними послугами за місцем проживання громадян, які не здатні до самообслуговування у звязку з похилим віком, хворобою, інвалідністю"</t>
  </si>
  <si>
    <t>02133242"Інші заходи у сфері соціального захисту і соціального забезпечення"</t>
  </si>
  <si>
    <t>128800</t>
  </si>
  <si>
    <t>0813011 "Надання пільг на оплату житлово-комунальних послуг окремим категоріям громадян відповідно до законодавства"</t>
  </si>
  <si>
    <t>9350400</t>
  </si>
</sst>
</file>

<file path=xl/styles.xml><?xml version="1.0" encoding="utf-8"?>
<styleSheet xmlns="http://schemas.openxmlformats.org/spreadsheetml/2006/main">
  <numFmts count="1">
    <numFmt numFmtId="43" formatCode="_-* #,##0.00\ _р_._-;\-* #,##0.00\ _р_._-;_-* &quot;-&quot;??\ _р_._-;_-@_-"/>
  </numFmts>
  <fonts count="27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indexed="8"/>
      <name val="Baskerville Old Face"/>
      <family val="1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Baskerville Old Face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2" fillId="0" borderId="0"/>
    <xf numFmtId="43" fontId="23" fillId="0" borderId="0" applyFont="0" applyFill="0" applyBorder="0" applyAlignment="0" applyProtection="0"/>
  </cellStyleXfs>
  <cellXfs count="12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vertical="center" wrapText="1"/>
    </xf>
    <xf numFmtId="0" fontId="6" fillId="0" borderId="0" xfId="0" applyFont="1"/>
    <xf numFmtId="0" fontId="0" fillId="0" borderId="0" xfId="0" applyFont="1"/>
    <xf numFmtId="0" fontId="1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4" fillId="0" borderId="1" xfId="0" applyNumberFormat="1" applyFont="1" applyBorder="1"/>
    <xf numFmtId="0" fontId="0" fillId="0" borderId="0" xfId="0" applyBorder="1"/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7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2" fontId="1" fillId="0" borderId="10" xfId="0" applyNumberFormat="1" applyFont="1" applyBorder="1" applyAlignment="1">
      <alignment horizontal="right"/>
    </xf>
    <xf numFmtId="2" fontId="1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6" fillId="0" borderId="13" xfId="0" applyFont="1" applyBorder="1"/>
    <xf numFmtId="0" fontId="1" fillId="0" borderId="14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/>
    </xf>
    <xf numFmtId="2" fontId="0" fillId="0" borderId="17" xfId="0" applyNumberFormat="1" applyFont="1" applyBorder="1"/>
    <xf numFmtId="2" fontId="0" fillId="0" borderId="18" xfId="0" applyNumberFormat="1" applyFont="1" applyBorder="1"/>
    <xf numFmtId="0" fontId="2" fillId="0" borderId="12" xfId="0" applyFont="1" applyBorder="1" applyAlignment="1">
      <alignment horizontal="center"/>
    </xf>
    <xf numFmtId="2" fontId="8" fillId="0" borderId="19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/>
    </xf>
    <xf numFmtId="2" fontId="1" fillId="0" borderId="24" xfId="0" applyNumberFormat="1" applyFont="1" applyBorder="1" applyAlignment="1">
      <alignment horizontal="right"/>
    </xf>
    <xf numFmtId="2" fontId="0" fillId="0" borderId="25" xfId="0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 wrapText="1"/>
    </xf>
    <xf numFmtId="0" fontId="9" fillId="0" borderId="38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43" fontId="18" fillId="0" borderId="1" xfId="2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2" fontId="18" fillId="0" borderId="1" xfId="0" applyNumberFormat="1" applyFont="1" applyFill="1" applyBorder="1" applyAlignment="1">
      <alignment vertical="center"/>
    </xf>
    <xf numFmtId="2" fontId="18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2" fontId="18" fillId="0" borderId="1" xfId="0" applyNumberFormat="1" applyFont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43" fontId="20" fillId="0" borderId="1" xfId="2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19" fillId="0" borderId="1" xfId="2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49" fontId="3" fillId="0" borderId="36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2" fontId="3" fillId="0" borderId="3" xfId="0" applyNumberFormat="1" applyFont="1" applyBorder="1" applyAlignment="1">
      <alignment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6" fillId="0" borderId="2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6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2" fontId="1" fillId="0" borderId="23" xfId="0" applyNumberFormat="1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2" fontId="3" fillId="0" borderId="19" xfId="0" applyNumberFormat="1" applyFont="1" applyBorder="1" applyAlignment="1">
      <alignment vertical="center" wrapText="1"/>
    </xf>
    <xf numFmtId="2" fontId="1" fillId="0" borderId="19" xfId="0" applyNumberFormat="1" applyFont="1" applyBorder="1" applyAlignment="1">
      <alignment horizontal="center" vertical="center"/>
    </xf>
    <xf numFmtId="2" fontId="0" fillId="0" borderId="21" xfId="0" applyNumberFormat="1" applyFont="1" applyBorder="1" applyAlignment="1">
      <alignment horizontal="center" vertical="center"/>
    </xf>
    <xf numFmtId="2" fontId="1" fillId="0" borderId="36" xfId="0" applyNumberFormat="1" applyFont="1" applyBorder="1" applyAlignment="1">
      <alignment horizontal="center" vertical="center"/>
    </xf>
    <xf numFmtId="2" fontId="0" fillId="0" borderId="39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7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0" fillId="0" borderId="40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opLeftCell="A3" zoomScale="84" zoomScaleNormal="84" workbookViewId="0">
      <selection activeCell="A14" sqref="A14:D14"/>
    </sheetView>
  </sheetViews>
  <sheetFormatPr defaultRowHeight="15"/>
  <cols>
    <col min="4" max="4" width="21.42578125" customWidth="1"/>
    <col min="5" max="5" width="11" customWidth="1"/>
    <col min="6" max="6" width="23.140625" customWidth="1"/>
    <col min="7" max="7" width="23.7109375" customWidth="1"/>
    <col min="8" max="8" width="19.85546875" customWidth="1"/>
  </cols>
  <sheetData>
    <row r="1" spans="1:8" s="21" customFormat="1" ht="15.75">
      <c r="A1" s="43" t="s">
        <v>10</v>
      </c>
      <c r="B1" s="43"/>
      <c r="C1" s="43"/>
      <c r="D1" s="43"/>
      <c r="E1" s="43"/>
      <c r="F1" s="43"/>
      <c r="G1" s="43"/>
      <c r="H1" s="43"/>
    </row>
    <row r="2" spans="1:8" s="22" customFormat="1" ht="15.75">
      <c r="A2" s="44" t="s">
        <v>17</v>
      </c>
      <c r="B2" s="44"/>
      <c r="C2" s="44"/>
      <c r="D2" s="44"/>
      <c r="E2" s="44"/>
      <c r="F2" s="44"/>
      <c r="G2" s="44"/>
      <c r="H2" s="44"/>
    </row>
    <row r="3" spans="1:8" ht="12" customHeight="1">
      <c r="A3" s="23"/>
      <c r="B3" s="23"/>
      <c r="C3" s="23"/>
      <c r="D3" s="23"/>
      <c r="E3" s="23"/>
      <c r="F3" s="23"/>
      <c r="G3" s="23"/>
      <c r="H3" s="24" t="s">
        <v>5</v>
      </c>
    </row>
    <row r="4" spans="1:8" ht="33.75" customHeight="1">
      <c r="A4" s="64" t="s">
        <v>19</v>
      </c>
      <c r="B4" s="64"/>
      <c r="C4" s="64"/>
      <c r="D4" s="64"/>
      <c r="E4" s="65" t="s">
        <v>18</v>
      </c>
      <c r="F4" s="65" t="s">
        <v>22</v>
      </c>
      <c r="G4" s="65" t="s">
        <v>4</v>
      </c>
      <c r="H4" s="65" t="s">
        <v>28</v>
      </c>
    </row>
    <row r="5" spans="1:8" ht="24" customHeight="1">
      <c r="A5" s="63" t="s">
        <v>20</v>
      </c>
      <c r="B5" s="63"/>
      <c r="C5" s="63"/>
      <c r="D5" s="63"/>
      <c r="E5" s="63"/>
      <c r="F5" s="63"/>
      <c r="G5" s="63"/>
      <c r="H5" s="63"/>
    </row>
    <row r="6" spans="1:8" ht="192" customHeight="1">
      <c r="A6" s="66" t="s">
        <v>51</v>
      </c>
      <c r="B6" s="66"/>
      <c r="C6" s="66"/>
      <c r="D6" s="66"/>
      <c r="E6" s="67">
        <v>41050100</v>
      </c>
      <c r="F6" s="68">
        <v>49763500</v>
      </c>
      <c r="G6" s="68">
        <f>F6+2881107.23</f>
        <v>52644607.229999997</v>
      </c>
      <c r="H6" s="68">
        <f>G6-F6</f>
        <v>2881107.2299999967</v>
      </c>
    </row>
    <row r="7" spans="1:8" ht="44.25" hidden="1" customHeight="1">
      <c r="A7" s="69" t="s">
        <v>23</v>
      </c>
      <c r="B7" s="69"/>
      <c r="C7" s="69"/>
      <c r="D7" s="69"/>
      <c r="E7" s="70">
        <v>41050200</v>
      </c>
      <c r="F7" s="71"/>
      <c r="G7" s="71"/>
      <c r="H7" s="71">
        <f t="shared" ref="H7:H12" si="0">G7-F7</f>
        <v>0</v>
      </c>
    </row>
    <row r="8" spans="1:8" ht="144" hidden="1" customHeight="1">
      <c r="A8" s="69" t="s">
        <v>24</v>
      </c>
      <c r="B8" s="69"/>
      <c r="C8" s="69"/>
      <c r="D8" s="69"/>
      <c r="E8" s="70">
        <v>41050300</v>
      </c>
      <c r="F8" s="72"/>
      <c r="G8" s="71"/>
      <c r="H8" s="71">
        <f t="shared" si="0"/>
        <v>0</v>
      </c>
    </row>
    <row r="9" spans="1:8" ht="134.25" hidden="1" customHeight="1">
      <c r="A9" s="73" t="s">
        <v>52</v>
      </c>
      <c r="B9" s="73"/>
      <c r="C9" s="73"/>
      <c r="D9" s="73"/>
      <c r="E9" s="60">
        <v>41050700</v>
      </c>
      <c r="F9" s="74"/>
      <c r="G9" s="71"/>
      <c r="H9" s="71">
        <f t="shared" si="0"/>
        <v>0</v>
      </c>
    </row>
    <row r="10" spans="1:8" ht="18.75" hidden="1">
      <c r="A10" s="75" t="s">
        <v>25</v>
      </c>
      <c r="B10" s="75"/>
      <c r="C10" s="75"/>
      <c r="D10" s="75"/>
      <c r="E10" s="61">
        <v>41000000</v>
      </c>
      <c r="F10" s="71">
        <f>F11</f>
        <v>35876253</v>
      </c>
      <c r="G10" s="71">
        <f>G11</f>
        <v>36031753</v>
      </c>
      <c r="H10" s="76">
        <f t="shared" si="0"/>
        <v>155500</v>
      </c>
    </row>
    <row r="11" spans="1:8" ht="18.75" hidden="1">
      <c r="A11" s="77" t="s">
        <v>27</v>
      </c>
      <c r="B11" s="77"/>
      <c r="C11" s="77"/>
      <c r="D11" s="77"/>
      <c r="E11" s="70">
        <v>41020000</v>
      </c>
      <c r="F11" s="71">
        <f>F12</f>
        <v>35876253</v>
      </c>
      <c r="G11" s="71">
        <f>G12</f>
        <v>36031753</v>
      </c>
      <c r="H11" s="76">
        <f t="shared" si="0"/>
        <v>155500</v>
      </c>
    </row>
    <row r="12" spans="1:8" ht="37.5" customHeight="1">
      <c r="A12" s="78" t="s">
        <v>53</v>
      </c>
      <c r="B12" s="78"/>
      <c r="C12" s="78"/>
      <c r="D12" s="78"/>
      <c r="E12" s="62">
        <v>41040400</v>
      </c>
      <c r="F12" s="68">
        <v>35876253</v>
      </c>
      <c r="G12" s="79">
        <f>F12+131500+24000</f>
        <v>36031753</v>
      </c>
      <c r="H12" s="68">
        <f t="shared" si="0"/>
        <v>155500</v>
      </c>
    </row>
    <row r="13" spans="1:8" ht="18.75" hidden="1">
      <c r="A13" s="80" t="s">
        <v>16</v>
      </c>
      <c r="B13" s="80"/>
      <c r="C13" s="80"/>
      <c r="D13" s="80"/>
      <c r="E13" s="81"/>
      <c r="F13" s="82">
        <f>F12</f>
        <v>35876253</v>
      </c>
      <c r="G13" s="82" t="e">
        <f>#REF!+#REF!</f>
        <v>#REF!</v>
      </c>
      <c r="H13" s="82"/>
    </row>
    <row r="14" spans="1:8" ht="30" customHeight="1">
      <c r="A14" s="85" t="s">
        <v>54</v>
      </c>
      <c r="B14" s="86"/>
      <c r="C14" s="86"/>
      <c r="D14" s="87"/>
      <c r="E14" s="83"/>
      <c r="F14" s="84">
        <v>204758449</v>
      </c>
      <c r="G14" s="84">
        <f>F14+H14</f>
        <v>207795056.22999999</v>
      </c>
      <c r="H14" s="84">
        <f>H6+H7+H8+H9+H12</f>
        <v>3036607.2299999967</v>
      </c>
    </row>
  </sheetData>
  <mergeCells count="13">
    <mergeCell ref="A11:D11"/>
    <mergeCell ref="A5:H5"/>
    <mergeCell ref="A9:D9"/>
    <mergeCell ref="A14:D14"/>
    <mergeCell ref="A1:H1"/>
    <mergeCell ref="A2:H2"/>
    <mergeCell ref="A12:D12"/>
    <mergeCell ref="A13:D13"/>
    <mergeCell ref="A7:D7"/>
    <mergeCell ref="A8:D8"/>
    <mergeCell ref="A6:D6"/>
    <mergeCell ref="A4:D4"/>
    <mergeCell ref="A10:D10"/>
  </mergeCells>
  <phoneticPr fontId="0" type="noConversion"/>
  <pageMargins left="0.78740157480314965" right="0.78740157480314965" top="1.1811023622047245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22" workbookViewId="0">
      <selection activeCell="F23" sqref="F23"/>
    </sheetView>
  </sheetViews>
  <sheetFormatPr defaultRowHeight="15"/>
  <cols>
    <col min="1" max="1" width="5.140625" customWidth="1"/>
    <col min="2" max="2" width="38.7109375" customWidth="1"/>
    <col min="3" max="3" width="15.42578125" customWidth="1"/>
    <col min="4" max="4" width="38.5703125" customWidth="1"/>
    <col min="5" max="5" width="14.85546875" customWidth="1"/>
    <col min="6" max="6" width="13.85546875" customWidth="1"/>
    <col min="7" max="7" width="13.42578125" customWidth="1"/>
  </cols>
  <sheetData>
    <row r="1" spans="1:6" s="2" customFormat="1" ht="14.25">
      <c r="B1" s="54" t="s">
        <v>10</v>
      </c>
      <c r="C1" s="54"/>
      <c r="D1" s="54"/>
      <c r="E1" s="54"/>
    </row>
    <row r="2" spans="1:6" ht="19.5" thickBot="1">
      <c r="B2" s="59" t="s">
        <v>55</v>
      </c>
      <c r="C2" s="59"/>
      <c r="D2" s="59"/>
      <c r="E2" s="59"/>
    </row>
    <row r="3" spans="1:6" ht="15.75">
      <c r="A3" s="100" t="s">
        <v>0</v>
      </c>
      <c r="B3" s="101" t="s">
        <v>3</v>
      </c>
      <c r="C3" s="101"/>
      <c r="D3" s="101" t="s">
        <v>4</v>
      </c>
      <c r="E3" s="102"/>
      <c r="F3" s="103" t="s">
        <v>29</v>
      </c>
    </row>
    <row r="4" spans="1:6" ht="15.75">
      <c r="A4" s="104"/>
      <c r="B4" s="105" t="s">
        <v>1</v>
      </c>
      <c r="C4" s="105" t="s">
        <v>2</v>
      </c>
      <c r="D4" s="105" t="s">
        <v>1</v>
      </c>
      <c r="E4" s="106" t="s">
        <v>2</v>
      </c>
      <c r="F4" s="107"/>
    </row>
    <row r="5" spans="1:6" ht="16.5" thickBot="1">
      <c r="A5" s="108">
        <v>1</v>
      </c>
      <c r="B5" s="109">
        <v>2</v>
      </c>
      <c r="C5" s="109">
        <v>3</v>
      </c>
      <c r="D5" s="109">
        <v>4</v>
      </c>
      <c r="E5" s="110">
        <v>5</v>
      </c>
      <c r="F5" s="111"/>
    </row>
    <row r="6" spans="1:6" s="4" customFormat="1" ht="18" customHeight="1" thickBot="1">
      <c r="A6" s="30"/>
      <c r="B6" s="55" t="s">
        <v>13</v>
      </c>
      <c r="C6" s="56"/>
      <c r="D6" s="56"/>
      <c r="E6" s="56"/>
      <c r="F6" s="31"/>
    </row>
    <row r="7" spans="1:6" s="5" customFormat="1" ht="45" hidden="1">
      <c r="A7" s="26" t="s">
        <v>6</v>
      </c>
      <c r="B7" s="27" t="s">
        <v>30</v>
      </c>
      <c r="C7" s="28">
        <v>118778400</v>
      </c>
      <c r="D7" s="27" t="s">
        <v>31</v>
      </c>
      <c r="E7" s="29">
        <f>C7+965660-1280327.5</f>
        <v>118463732.5</v>
      </c>
      <c r="F7" s="34">
        <f>E7-C7</f>
        <v>-314667.5</v>
      </c>
    </row>
    <row r="8" spans="1:6" s="5" customFormat="1" ht="0.75" customHeight="1" thickBot="1">
      <c r="A8" s="8"/>
      <c r="B8" s="1"/>
      <c r="C8" s="6"/>
      <c r="D8" s="1"/>
      <c r="E8" s="25">
        <f>C8+820540</f>
        <v>820540</v>
      </c>
      <c r="F8" s="34">
        <f>E8-C8</f>
        <v>820540</v>
      </c>
    </row>
    <row r="9" spans="1:6" s="5" customFormat="1" ht="58.35" hidden="1" customHeight="1">
      <c r="A9" s="8" t="s">
        <v>8</v>
      </c>
      <c r="B9" s="1" t="s">
        <v>11</v>
      </c>
      <c r="C9" s="6">
        <v>56092.91</v>
      </c>
      <c r="D9" s="1" t="s">
        <v>11</v>
      </c>
      <c r="E9" s="25">
        <f>C9+10848.32</f>
        <v>66941.23000000001</v>
      </c>
      <c r="F9" s="34">
        <f>E9-C9</f>
        <v>10848.320000000007</v>
      </c>
    </row>
    <row r="10" spans="1:6" s="5" customFormat="1" ht="65.25" hidden="1" customHeight="1">
      <c r="A10" s="8" t="s">
        <v>9</v>
      </c>
      <c r="B10" s="3" t="s">
        <v>12</v>
      </c>
      <c r="C10" s="7" t="s">
        <v>49</v>
      </c>
      <c r="D10" s="3" t="s">
        <v>12</v>
      </c>
      <c r="E10" s="25">
        <f>C10+4508.5+5435.08</f>
        <v>390242.15</v>
      </c>
      <c r="F10" s="34">
        <f>E10-C10</f>
        <v>9943.5800000000163</v>
      </c>
    </row>
    <row r="11" spans="1:6" s="5" customFormat="1" ht="30.75" hidden="1" customHeight="1">
      <c r="A11" s="32">
        <v>4</v>
      </c>
      <c r="B11" s="38" t="s">
        <v>48</v>
      </c>
      <c r="C11" s="39" t="s">
        <v>32</v>
      </c>
      <c r="D11" s="38" t="s">
        <v>48</v>
      </c>
      <c r="E11" s="33">
        <f>C11-16695.44</f>
        <v>532424.56000000006</v>
      </c>
      <c r="F11" s="35">
        <f t="shared" ref="F11:F22" si="0">E11-C11</f>
        <v>-16695.439999999944</v>
      </c>
    </row>
    <row r="12" spans="1:6" s="5" customFormat="1" ht="30.75" hidden="1" customHeight="1">
      <c r="A12" s="32">
        <v>5</v>
      </c>
      <c r="B12" s="38" t="s">
        <v>33</v>
      </c>
      <c r="C12" s="39" t="s">
        <v>34</v>
      </c>
      <c r="D12" s="38" t="s">
        <v>33</v>
      </c>
      <c r="E12" s="33">
        <f>C12-3450</f>
        <v>114490</v>
      </c>
      <c r="F12" s="35">
        <f t="shared" si="0"/>
        <v>-3450</v>
      </c>
    </row>
    <row r="13" spans="1:6" s="5" customFormat="1" ht="27" hidden="1" customHeight="1">
      <c r="A13" s="32">
        <v>6</v>
      </c>
      <c r="B13" s="38" t="s">
        <v>35</v>
      </c>
      <c r="C13" s="39" t="s">
        <v>36</v>
      </c>
      <c r="D13" s="38" t="s">
        <v>35</v>
      </c>
      <c r="E13" s="33">
        <f>C13-8383184.56-891100</f>
        <v>34826915.439999998</v>
      </c>
      <c r="F13" s="35">
        <f t="shared" si="0"/>
        <v>-9274284.5600000024</v>
      </c>
    </row>
    <row r="14" spans="1:6" s="5" customFormat="1" ht="35.25" hidden="1" customHeight="1">
      <c r="A14" s="32">
        <v>7</v>
      </c>
      <c r="B14" s="38" t="s">
        <v>37</v>
      </c>
      <c r="C14" s="39" t="s">
        <v>38</v>
      </c>
      <c r="D14" s="38" t="s">
        <v>37</v>
      </c>
      <c r="E14" s="33">
        <f>C14-502248.33</f>
        <v>9075011.6699999999</v>
      </c>
      <c r="F14" s="35">
        <f t="shared" si="0"/>
        <v>-502248.33000000007</v>
      </c>
    </row>
    <row r="15" spans="1:6" s="5" customFormat="1" ht="35.25" hidden="1" customHeight="1">
      <c r="A15" s="32">
        <v>8</v>
      </c>
      <c r="B15" s="38" t="s">
        <v>39</v>
      </c>
      <c r="C15" s="39" t="s">
        <v>40</v>
      </c>
      <c r="D15" s="38" t="s">
        <v>39</v>
      </c>
      <c r="E15" s="33">
        <f>C15-938995.04</f>
        <v>15285224.960000001</v>
      </c>
      <c r="F15" s="35">
        <f t="shared" si="0"/>
        <v>-938995.03999999911</v>
      </c>
    </row>
    <row r="16" spans="1:6" s="5" customFormat="1" ht="35.25" hidden="1" customHeight="1">
      <c r="A16" s="32">
        <v>9</v>
      </c>
      <c r="B16" s="38" t="s">
        <v>41</v>
      </c>
      <c r="C16" s="39" t="s">
        <v>42</v>
      </c>
      <c r="D16" s="38" t="s">
        <v>41</v>
      </c>
      <c r="E16" s="33">
        <f>C16-32220</f>
        <v>304350</v>
      </c>
      <c r="F16" s="35">
        <f t="shared" si="0"/>
        <v>-32220</v>
      </c>
    </row>
    <row r="17" spans="1:6" s="5" customFormat="1" ht="35.25" hidden="1" customHeight="1">
      <c r="A17" s="32">
        <v>10</v>
      </c>
      <c r="B17" s="38" t="s">
        <v>43</v>
      </c>
      <c r="C17" s="39" t="s">
        <v>44</v>
      </c>
      <c r="D17" s="38" t="s">
        <v>43</v>
      </c>
      <c r="E17" s="33">
        <f>C17-3153543.96</f>
        <v>13958021.039999999</v>
      </c>
      <c r="F17" s="35">
        <f t="shared" si="0"/>
        <v>-3153543.9600000009</v>
      </c>
    </row>
    <row r="18" spans="1:6" s="5" customFormat="1" ht="35.25" customHeight="1">
      <c r="A18" s="88">
        <v>1</v>
      </c>
      <c r="B18" s="89" t="s">
        <v>61</v>
      </c>
      <c r="C18" s="93" t="s">
        <v>62</v>
      </c>
      <c r="D18" s="89" t="s">
        <v>61</v>
      </c>
      <c r="E18" s="118">
        <f>C18+131500</f>
        <v>260300</v>
      </c>
      <c r="F18" s="119">
        <f t="shared" si="0"/>
        <v>131500</v>
      </c>
    </row>
    <row r="19" spans="1:6" s="5" customFormat="1" ht="45.2" customHeight="1">
      <c r="A19" s="8">
        <v>2</v>
      </c>
      <c r="B19" s="3" t="s">
        <v>63</v>
      </c>
      <c r="C19" s="94" t="s">
        <v>64</v>
      </c>
      <c r="D19" s="3" t="s">
        <v>63</v>
      </c>
      <c r="E19" s="120">
        <f>C19+ 2881107.23</f>
        <v>12231507.23</v>
      </c>
      <c r="F19" s="121">
        <f>E19-C19</f>
        <v>2881107.2300000004</v>
      </c>
    </row>
    <row r="20" spans="1:6" s="5" customFormat="1" ht="60.75" customHeight="1">
      <c r="A20" s="8">
        <v>3</v>
      </c>
      <c r="B20" s="3" t="s">
        <v>45</v>
      </c>
      <c r="C20" s="94" t="s">
        <v>56</v>
      </c>
      <c r="D20" s="3" t="s">
        <v>45</v>
      </c>
      <c r="E20" s="120">
        <f>C20-61960</f>
        <v>5798040</v>
      </c>
      <c r="F20" s="121">
        <f t="shared" si="0"/>
        <v>-61960</v>
      </c>
    </row>
    <row r="21" spans="1:6" s="5" customFormat="1" ht="54.75" hidden="1" customHeight="1">
      <c r="A21" s="8">
        <v>13</v>
      </c>
      <c r="B21" s="3" t="s">
        <v>46</v>
      </c>
      <c r="C21" s="94" t="s">
        <v>47</v>
      </c>
      <c r="D21" s="3" t="s">
        <v>45</v>
      </c>
      <c r="E21" s="120">
        <f>C21-219015.36</f>
        <v>2222999.64</v>
      </c>
      <c r="F21" s="121">
        <f t="shared" si="0"/>
        <v>-219015.35999999987</v>
      </c>
    </row>
    <row r="22" spans="1:6" s="5" customFormat="1" ht="60.75" customHeight="1">
      <c r="A22" s="8">
        <v>4</v>
      </c>
      <c r="B22" s="3" t="s">
        <v>57</v>
      </c>
      <c r="C22" s="94" t="s">
        <v>58</v>
      </c>
      <c r="D22" s="3" t="s">
        <v>57</v>
      </c>
      <c r="E22" s="120">
        <f>C22+61960</f>
        <v>71960</v>
      </c>
      <c r="F22" s="121">
        <f t="shared" si="0"/>
        <v>61960</v>
      </c>
    </row>
    <row r="23" spans="1:6" s="5" customFormat="1" ht="72.75" customHeight="1">
      <c r="A23" s="8">
        <v>5</v>
      </c>
      <c r="B23" s="90" t="s">
        <v>60</v>
      </c>
      <c r="C23" s="95">
        <v>12406867</v>
      </c>
      <c r="D23" s="90" t="s">
        <v>60</v>
      </c>
      <c r="E23" s="120">
        <f>C23+3200+24000</f>
        <v>12434067</v>
      </c>
      <c r="F23" s="121">
        <f>E23-C23</f>
        <v>27200</v>
      </c>
    </row>
    <row r="24" spans="1:6" s="5" customFormat="1" ht="60.75" customHeight="1" thickBot="1">
      <c r="A24" s="91">
        <v>6</v>
      </c>
      <c r="B24" s="92" t="s">
        <v>59</v>
      </c>
      <c r="C24" s="96">
        <v>30755033</v>
      </c>
      <c r="D24" s="92" t="s">
        <v>50</v>
      </c>
      <c r="E24" s="122">
        <f>C24+214400</f>
        <v>30969433</v>
      </c>
      <c r="F24" s="123">
        <f>E24-C24</f>
        <v>214400</v>
      </c>
    </row>
    <row r="25" spans="1:6" s="4" customFormat="1" ht="21" customHeight="1" thickBot="1">
      <c r="A25" s="36"/>
      <c r="B25" s="37" t="s">
        <v>16</v>
      </c>
      <c r="C25" s="97">
        <v>204031756</v>
      </c>
      <c r="D25" s="37"/>
      <c r="E25" s="98">
        <f>C25+349100+24000+2881107.23</f>
        <v>207285963.22999999</v>
      </c>
      <c r="F25" s="99">
        <f>F18+F19+F20+F22+F23+F24</f>
        <v>3254207.2300000004</v>
      </c>
    </row>
    <row r="26" spans="1:6" s="2" customFormat="1" ht="22.5" customHeight="1" thickBot="1">
      <c r="A26" s="45" t="s">
        <v>14</v>
      </c>
      <c r="B26" s="46"/>
      <c r="C26" s="46"/>
      <c r="D26" s="46"/>
      <c r="E26" s="46"/>
      <c r="F26" s="47"/>
    </row>
    <row r="27" spans="1:6" s="5" customFormat="1" ht="64.5" customHeight="1" thickBot="1">
      <c r="A27" s="114">
        <v>1</v>
      </c>
      <c r="B27" s="115" t="s">
        <v>59</v>
      </c>
      <c r="C27" s="116">
        <v>726693</v>
      </c>
      <c r="D27" s="115" t="s">
        <v>50</v>
      </c>
      <c r="E27" s="116">
        <f>C27+496100+730878</f>
        <v>1953671</v>
      </c>
      <c r="F27" s="117">
        <f>E27-C27</f>
        <v>1226978</v>
      </c>
    </row>
    <row r="28" spans="1:6" s="5" customFormat="1" ht="30.75" hidden="1" thickBot="1">
      <c r="A28" s="40" t="s">
        <v>15</v>
      </c>
      <c r="B28" s="112" t="s">
        <v>7</v>
      </c>
      <c r="C28" s="113">
        <v>1741267</v>
      </c>
      <c r="D28" s="112" t="s">
        <v>7</v>
      </c>
      <c r="E28" s="41">
        <f>C28-12000</f>
        <v>1729267</v>
      </c>
      <c r="F28" s="42">
        <f>E28-C28</f>
        <v>-12000</v>
      </c>
    </row>
    <row r="32" spans="1:6" s="2" customFormat="1" ht="14.25" hidden="1">
      <c r="B32" s="54" t="s">
        <v>10</v>
      </c>
      <c r="C32" s="54"/>
      <c r="D32" s="54"/>
      <c r="E32" s="54"/>
    </row>
    <row r="33" spans="1:7" ht="18.75" hidden="1">
      <c r="B33" s="53" t="s">
        <v>17</v>
      </c>
      <c r="C33" s="53"/>
      <c r="D33" s="53"/>
      <c r="E33" s="53"/>
    </row>
    <row r="34" spans="1:7" hidden="1">
      <c r="B34" s="17"/>
      <c r="C34" s="17"/>
      <c r="D34" s="17"/>
      <c r="E34" s="17"/>
    </row>
    <row r="35" spans="1:7" ht="15.75" hidden="1" thickBot="1"/>
    <row r="36" spans="1:7" ht="50.25" hidden="1" customHeight="1">
      <c r="A36" s="50" t="s">
        <v>19</v>
      </c>
      <c r="B36" s="51"/>
      <c r="C36" s="51"/>
      <c r="D36" s="52"/>
      <c r="E36" s="9" t="s">
        <v>18</v>
      </c>
      <c r="F36" s="10" t="s">
        <v>22</v>
      </c>
      <c r="G36" s="11" t="s">
        <v>4</v>
      </c>
    </row>
    <row r="37" spans="1:7" ht="22.5" hidden="1">
      <c r="A37" s="49" t="s">
        <v>20</v>
      </c>
      <c r="B37" s="49"/>
      <c r="C37" s="49"/>
      <c r="D37" s="49"/>
      <c r="E37" s="18">
        <v>40000000</v>
      </c>
      <c r="F37" s="13">
        <f t="shared" ref="F37:G39" si="1">F38</f>
        <v>28579700</v>
      </c>
      <c r="G37" s="13">
        <f t="shared" si="1"/>
        <v>29400240</v>
      </c>
    </row>
    <row r="38" spans="1:7" ht="22.5" hidden="1">
      <c r="A38" s="58" t="s">
        <v>25</v>
      </c>
      <c r="B38" s="58"/>
      <c r="C38" s="58"/>
      <c r="D38" s="58"/>
      <c r="E38" s="19">
        <v>41000000</v>
      </c>
      <c r="F38" s="14">
        <f t="shared" si="1"/>
        <v>28579700</v>
      </c>
      <c r="G38" s="14">
        <f t="shared" si="1"/>
        <v>29400240</v>
      </c>
    </row>
    <row r="39" spans="1:7" ht="22.5" hidden="1">
      <c r="A39" s="57" t="s">
        <v>21</v>
      </c>
      <c r="B39" s="57"/>
      <c r="C39" s="57"/>
      <c r="D39" s="57"/>
      <c r="E39" s="12">
        <v>41020000</v>
      </c>
      <c r="F39" s="14">
        <f t="shared" si="1"/>
        <v>28579700</v>
      </c>
      <c r="G39" s="14">
        <f t="shared" si="1"/>
        <v>29400240</v>
      </c>
    </row>
    <row r="40" spans="1:7" ht="23.25" hidden="1" customHeight="1">
      <c r="A40" s="48" t="s">
        <v>26</v>
      </c>
      <c r="B40" s="48"/>
      <c r="C40" s="48"/>
      <c r="D40" s="48"/>
      <c r="E40" s="20">
        <v>41040400</v>
      </c>
      <c r="F40" s="15">
        <v>28579700</v>
      </c>
      <c r="G40" s="16">
        <f>F40+820540</f>
        <v>29400240</v>
      </c>
    </row>
    <row r="41" spans="1:7" hidden="1"/>
  </sheetData>
  <mergeCells count="15">
    <mergeCell ref="B1:E1"/>
    <mergeCell ref="B6:E6"/>
    <mergeCell ref="A39:D39"/>
    <mergeCell ref="A38:D38"/>
    <mergeCell ref="A3:A4"/>
    <mergeCell ref="B3:C3"/>
    <mergeCell ref="D3:E3"/>
    <mergeCell ref="B2:E2"/>
    <mergeCell ref="B32:E32"/>
    <mergeCell ref="F3:F5"/>
    <mergeCell ref="A26:F26"/>
    <mergeCell ref="A40:D40"/>
    <mergeCell ref="A37:D37"/>
    <mergeCell ref="A36:D36"/>
    <mergeCell ref="B33:E3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2018-12-22T15:21:41Z</cp:lastPrinted>
  <dcterms:created xsi:type="dcterms:W3CDTF">2006-09-16T00:00:00Z</dcterms:created>
  <dcterms:modified xsi:type="dcterms:W3CDTF">2019-02-22T07:49:45Z</dcterms:modified>
</cp:coreProperties>
</file>